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5796" yWindow="324" windowWidth="12768" windowHeight="9900" activeTab="6"/>
  </bookViews>
  <sheets>
    <sheet name="Stavba" sheetId="1" r:id="rId1"/>
    <sheet name="SO 601 202004 KL" sheetId="2" r:id="rId2"/>
    <sheet name="SO 601 202004 Rek" sheetId="3" r:id="rId3"/>
    <sheet name="SO 601 202004 Pol" sheetId="8" r:id="rId4"/>
    <sheet name="SO 602 202004 KL" sheetId="5" r:id="rId5"/>
    <sheet name="SO 602 202004 Rek" sheetId="6" r:id="rId6"/>
    <sheet name="SO 602 202004 Pol" sheetId="9" r:id="rId7"/>
  </sheets>
  <definedNames>
    <definedName name="CelkemObjekty" localSheetId="0">Stavba!$F$32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2">'SO 601 202004 Rek'!$1:$6</definedName>
    <definedName name="_xlnm.Print_Titles" localSheetId="5">'SO 602 202004 Rek'!$1:$6</definedName>
    <definedName name="Objednatel" localSheetId="0">Stavba!$D$11</definedName>
    <definedName name="Objekt" localSheetId="0">Stavba!$B$29</definedName>
    <definedName name="_xlnm.Print_Area" localSheetId="1">'SO 601 202004 KL'!$A$1:$G$45</definedName>
    <definedName name="_xlnm.Print_Area" localSheetId="2">'SO 601 202004 Rek'!$A$1:$I$22</definedName>
    <definedName name="_xlnm.Print_Area" localSheetId="4">'SO 602 202004 KL'!$A$1:$G$45</definedName>
    <definedName name="_xlnm.Print_Area" localSheetId="5">'SO 602 202004 Rek'!$A$1:$I$22</definedName>
    <definedName name="_xlnm.Print_Area" localSheetId="0">Stavba!$B$1:$J$69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ucetDilu" localSheetId="0">Stavba!$F$50:$J$50</definedName>
    <definedName name="StavbaCelkem" localSheetId="0">Stavba!$H$32</definedName>
    <definedName name="Zhotovitel" localSheetId="0">Stavba!$D$7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4" i="9" l="1"/>
  <c r="I47" i="9"/>
  <c r="I48" i="9"/>
  <c r="I49" i="9"/>
  <c r="I50" i="9"/>
  <c r="I51" i="9"/>
  <c r="I52" i="9"/>
  <c r="I55" i="9"/>
  <c r="I58" i="9"/>
  <c r="I59" i="9"/>
  <c r="I60" i="9"/>
  <c r="I61" i="9"/>
  <c r="I63" i="9"/>
  <c r="I65" i="9"/>
  <c r="I67" i="9"/>
  <c r="F7" i="9" l="1"/>
  <c r="I23" i="9" l="1"/>
  <c r="H23" i="9"/>
  <c r="F23" i="9"/>
  <c r="H32" i="8"/>
  <c r="I32" i="8"/>
  <c r="F32" i="8"/>
  <c r="I53" i="8"/>
  <c r="H53" i="8"/>
  <c r="F53" i="8"/>
  <c r="I27" i="8"/>
  <c r="H27" i="8"/>
  <c r="F27" i="8"/>
  <c r="F50" i="1"/>
  <c r="G50" i="1"/>
  <c r="H50" i="1"/>
  <c r="J50" i="1"/>
  <c r="I13" i="3"/>
  <c r="I14" i="3"/>
  <c r="I15" i="3"/>
  <c r="I16" i="3"/>
  <c r="I18" i="3"/>
  <c r="I19" i="3"/>
  <c r="I20" i="3"/>
  <c r="J23" i="9" l="1"/>
  <c r="J32" i="8"/>
  <c r="J27" i="8"/>
  <c r="J53" i="8"/>
  <c r="I103" i="8"/>
  <c r="H103" i="8"/>
  <c r="F103" i="8"/>
  <c r="I17" i="8"/>
  <c r="H17" i="8"/>
  <c r="F17" i="8"/>
  <c r="I73" i="8"/>
  <c r="H73" i="8"/>
  <c r="F73" i="8"/>
  <c r="I72" i="8"/>
  <c r="H72" i="8"/>
  <c r="F72" i="8"/>
  <c r="I71" i="8"/>
  <c r="H71" i="8"/>
  <c r="F71" i="8"/>
  <c r="I70" i="8"/>
  <c r="H70" i="8"/>
  <c r="F70" i="8"/>
  <c r="I69" i="8"/>
  <c r="H69" i="8"/>
  <c r="F69" i="8"/>
  <c r="H87" i="8"/>
  <c r="J87" i="8" s="1"/>
  <c r="I83" i="8"/>
  <c r="H83" i="8"/>
  <c r="F83" i="8"/>
  <c r="I26" i="8"/>
  <c r="H26" i="8"/>
  <c r="F26" i="8"/>
  <c r="I25" i="8"/>
  <c r="H25" i="8"/>
  <c r="F25" i="8"/>
  <c r="J70" i="8" l="1"/>
  <c r="J103" i="8"/>
  <c r="J17" i="8"/>
  <c r="J72" i="8"/>
  <c r="J83" i="8"/>
  <c r="J69" i="8"/>
  <c r="J73" i="8"/>
  <c r="J71" i="8"/>
  <c r="J26" i="8"/>
  <c r="J25" i="8"/>
  <c r="H86" i="8"/>
  <c r="J86" i="8" s="1"/>
  <c r="H67" i="9" l="1"/>
  <c r="F67" i="9"/>
  <c r="H65" i="9"/>
  <c r="F65" i="9"/>
  <c r="H63" i="9"/>
  <c r="F63" i="9"/>
  <c r="H61" i="9"/>
  <c r="F61" i="9"/>
  <c r="H60" i="9"/>
  <c r="F60" i="9"/>
  <c r="H59" i="9"/>
  <c r="F59" i="9"/>
  <c r="H58" i="9"/>
  <c r="F58" i="9"/>
  <c r="H55" i="9"/>
  <c r="F55" i="9"/>
  <c r="H52" i="9"/>
  <c r="F52" i="9"/>
  <c r="H51" i="9"/>
  <c r="F51" i="9"/>
  <c r="H50" i="9"/>
  <c r="F50" i="9"/>
  <c r="H49" i="9"/>
  <c r="F49" i="9"/>
  <c r="H48" i="9"/>
  <c r="F48" i="9"/>
  <c r="H47" i="9"/>
  <c r="F47" i="9"/>
  <c r="H44" i="9"/>
  <c r="F44" i="9"/>
  <c r="I42" i="9"/>
  <c r="H42" i="9"/>
  <c r="H68" i="9" s="1"/>
  <c r="F42" i="9"/>
  <c r="I35" i="9"/>
  <c r="H35" i="9"/>
  <c r="J35" i="9" s="1"/>
  <c r="F35" i="9"/>
  <c r="I33" i="9"/>
  <c r="H33" i="9"/>
  <c r="F33" i="9"/>
  <c r="I32" i="9"/>
  <c r="H32" i="9"/>
  <c r="F32" i="9"/>
  <c r="I31" i="9"/>
  <c r="H31" i="9"/>
  <c r="F31" i="9"/>
  <c r="I30" i="9"/>
  <c r="H30" i="9"/>
  <c r="F30" i="9"/>
  <c r="I29" i="9"/>
  <c r="H29" i="9"/>
  <c r="F29" i="9"/>
  <c r="J29" i="9" s="1"/>
  <c r="I28" i="9"/>
  <c r="H28" i="9"/>
  <c r="F28" i="9"/>
  <c r="I26" i="9"/>
  <c r="H26" i="9"/>
  <c r="F26" i="9"/>
  <c r="I25" i="9"/>
  <c r="H25" i="9"/>
  <c r="F25" i="9"/>
  <c r="I24" i="9"/>
  <c r="H24" i="9"/>
  <c r="F24" i="9"/>
  <c r="J24" i="9" s="1"/>
  <c r="I22" i="9"/>
  <c r="H22" i="9"/>
  <c r="F22" i="9"/>
  <c r="I21" i="9"/>
  <c r="H21" i="9"/>
  <c r="F21" i="9"/>
  <c r="I20" i="9"/>
  <c r="H20" i="9"/>
  <c r="F20" i="9"/>
  <c r="I19" i="9"/>
  <c r="H19" i="9"/>
  <c r="F19" i="9"/>
  <c r="J19" i="9" s="1"/>
  <c r="I18" i="9"/>
  <c r="H18" i="9"/>
  <c r="F18" i="9"/>
  <c r="I17" i="9"/>
  <c r="H17" i="9"/>
  <c r="F17" i="9"/>
  <c r="I16" i="9"/>
  <c r="H16" i="9"/>
  <c r="F16" i="9"/>
  <c r="I15" i="9"/>
  <c r="H15" i="9"/>
  <c r="F15" i="9"/>
  <c r="J15" i="9" s="1"/>
  <c r="I14" i="9"/>
  <c r="H14" i="9"/>
  <c r="F14" i="9"/>
  <c r="I13" i="9"/>
  <c r="H13" i="9"/>
  <c r="F13" i="9"/>
  <c r="I10" i="9"/>
  <c r="H10" i="9"/>
  <c r="F10" i="9"/>
  <c r="I9" i="9"/>
  <c r="H9" i="9"/>
  <c r="F9" i="9"/>
  <c r="J9" i="9" s="1"/>
  <c r="I7" i="9"/>
  <c r="H7" i="9"/>
  <c r="I6" i="9"/>
  <c r="H6" i="9"/>
  <c r="F6" i="9"/>
  <c r="J6" i="9" s="1"/>
  <c r="I5" i="9"/>
  <c r="H5" i="9"/>
  <c r="F5" i="9"/>
  <c r="F36" i="9" s="1"/>
  <c r="I114" i="8"/>
  <c r="H114" i="8"/>
  <c r="F114" i="8"/>
  <c r="I112" i="8"/>
  <c r="H112" i="8"/>
  <c r="F112" i="8"/>
  <c r="I111" i="8"/>
  <c r="H111" i="8"/>
  <c r="F111" i="8"/>
  <c r="I109" i="8"/>
  <c r="H109" i="8"/>
  <c r="F109" i="8"/>
  <c r="I108" i="8"/>
  <c r="H108" i="8"/>
  <c r="F108" i="8"/>
  <c r="I107" i="8"/>
  <c r="H107" i="8"/>
  <c r="F107" i="8"/>
  <c r="I106" i="8"/>
  <c r="H106" i="8"/>
  <c r="F106" i="8"/>
  <c r="I102" i="8"/>
  <c r="H102" i="8"/>
  <c r="F102" i="8"/>
  <c r="I101" i="8"/>
  <c r="H101" i="8"/>
  <c r="F101" i="8"/>
  <c r="I100" i="8"/>
  <c r="H100" i="8"/>
  <c r="F100" i="8"/>
  <c r="I98" i="8"/>
  <c r="H98" i="8"/>
  <c r="F98" i="8"/>
  <c r="I97" i="8"/>
  <c r="H97" i="8"/>
  <c r="F97" i="8"/>
  <c r="I96" i="8"/>
  <c r="H96" i="8"/>
  <c r="F96" i="8"/>
  <c r="I95" i="8"/>
  <c r="H95" i="8"/>
  <c r="F95" i="8"/>
  <c r="I94" i="8"/>
  <c r="H94" i="8"/>
  <c r="F94" i="8"/>
  <c r="I93" i="8"/>
  <c r="H93" i="8"/>
  <c r="F93" i="8"/>
  <c r="I89" i="8"/>
  <c r="H89" i="8"/>
  <c r="F89" i="8"/>
  <c r="I88" i="8"/>
  <c r="H88" i="8"/>
  <c r="F88" i="8"/>
  <c r="I85" i="8"/>
  <c r="H85" i="8"/>
  <c r="F85" i="8"/>
  <c r="I84" i="8"/>
  <c r="H84" i="8"/>
  <c r="F84" i="8"/>
  <c r="I82" i="8"/>
  <c r="H82" i="8"/>
  <c r="F82" i="8"/>
  <c r="I81" i="8"/>
  <c r="H81" i="8"/>
  <c r="F81" i="8"/>
  <c r="I80" i="8"/>
  <c r="H80" i="8"/>
  <c r="F80" i="8"/>
  <c r="I79" i="8"/>
  <c r="H79" i="8"/>
  <c r="F79" i="8"/>
  <c r="I78" i="8"/>
  <c r="H78" i="8"/>
  <c r="F78" i="8"/>
  <c r="I76" i="8"/>
  <c r="H76" i="8"/>
  <c r="F76" i="8"/>
  <c r="I68" i="8"/>
  <c r="H68" i="8"/>
  <c r="F68" i="8"/>
  <c r="I66" i="8"/>
  <c r="H66" i="8"/>
  <c r="F66" i="8"/>
  <c r="I65" i="8"/>
  <c r="H65" i="8"/>
  <c r="F65" i="8"/>
  <c r="I64" i="8"/>
  <c r="H64" i="8"/>
  <c r="F64" i="8"/>
  <c r="I63" i="8"/>
  <c r="H63" i="8"/>
  <c r="F63" i="8"/>
  <c r="I62" i="8"/>
  <c r="H62" i="8"/>
  <c r="F62" i="8"/>
  <c r="I61" i="8"/>
  <c r="H61" i="8"/>
  <c r="F61" i="8"/>
  <c r="I60" i="8"/>
  <c r="H60" i="8"/>
  <c r="F60" i="8"/>
  <c r="I59" i="8"/>
  <c r="H59" i="8"/>
  <c r="F59" i="8"/>
  <c r="I58" i="8"/>
  <c r="H58" i="8"/>
  <c r="F58" i="8"/>
  <c r="I57" i="8"/>
  <c r="H57" i="8"/>
  <c r="F57" i="8"/>
  <c r="I52" i="8"/>
  <c r="H52" i="8"/>
  <c r="F52" i="8"/>
  <c r="I51" i="8"/>
  <c r="H51" i="8"/>
  <c r="F51" i="8"/>
  <c r="I50" i="8"/>
  <c r="H50" i="8"/>
  <c r="F50" i="8"/>
  <c r="I48" i="8"/>
  <c r="H48" i="8"/>
  <c r="F48" i="8"/>
  <c r="I47" i="8"/>
  <c r="H47" i="8"/>
  <c r="F47" i="8"/>
  <c r="I46" i="8"/>
  <c r="H46" i="8"/>
  <c r="F46" i="8"/>
  <c r="I45" i="8"/>
  <c r="H45" i="8"/>
  <c r="F45" i="8"/>
  <c r="I42" i="8"/>
  <c r="H42" i="8"/>
  <c r="F42" i="8"/>
  <c r="I41" i="8"/>
  <c r="H41" i="8"/>
  <c r="F41" i="8"/>
  <c r="I38" i="8"/>
  <c r="H38" i="8"/>
  <c r="F38" i="8"/>
  <c r="I37" i="8"/>
  <c r="H37" i="8"/>
  <c r="F37" i="8"/>
  <c r="I35" i="8"/>
  <c r="H35" i="8"/>
  <c r="F35" i="8"/>
  <c r="I34" i="8"/>
  <c r="H34" i="8"/>
  <c r="F34" i="8"/>
  <c r="I31" i="8"/>
  <c r="H31" i="8"/>
  <c r="F31" i="8"/>
  <c r="I30" i="8"/>
  <c r="H30" i="8"/>
  <c r="F30" i="8"/>
  <c r="I29" i="8"/>
  <c r="H29" i="8"/>
  <c r="F29" i="8"/>
  <c r="I28" i="8"/>
  <c r="H28" i="8"/>
  <c r="F28" i="8"/>
  <c r="I24" i="8"/>
  <c r="H24" i="8"/>
  <c r="F24" i="8"/>
  <c r="I21" i="8"/>
  <c r="H21" i="8"/>
  <c r="F21" i="8"/>
  <c r="I20" i="8"/>
  <c r="H20" i="8"/>
  <c r="F20" i="8"/>
  <c r="I19" i="8"/>
  <c r="H19" i="8"/>
  <c r="F19" i="8"/>
  <c r="I18" i="8"/>
  <c r="H18" i="8"/>
  <c r="F18" i="8"/>
  <c r="I16" i="8"/>
  <c r="H16" i="8"/>
  <c r="F16" i="8"/>
  <c r="I9" i="8"/>
  <c r="H9" i="8"/>
  <c r="F9" i="8"/>
  <c r="I8" i="8"/>
  <c r="H8" i="8"/>
  <c r="F8" i="8"/>
  <c r="I7" i="8"/>
  <c r="H7" i="8"/>
  <c r="F7" i="8"/>
  <c r="I6" i="8"/>
  <c r="H6" i="8"/>
  <c r="F6" i="8"/>
  <c r="I5" i="8"/>
  <c r="H5" i="8"/>
  <c r="F5" i="8"/>
  <c r="I4" i="8"/>
  <c r="H4" i="8"/>
  <c r="F4" i="8"/>
  <c r="I20" i="6"/>
  <c r="D21" i="5"/>
  <c r="I19" i="6"/>
  <c r="G21" i="5" s="1"/>
  <c r="D20" i="5"/>
  <c r="I18" i="6"/>
  <c r="G20" i="5" s="1"/>
  <c r="D19" i="5"/>
  <c r="D18" i="5"/>
  <c r="I16" i="6"/>
  <c r="G18" i="5" s="1"/>
  <c r="D17" i="5"/>
  <c r="I15" i="6"/>
  <c r="G17" i="5" s="1"/>
  <c r="D16" i="5"/>
  <c r="I14" i="6"/>
  <c r="G16" i="5" s="1"/>
  <c r="D15" i="5"/>
  <c r="I13" i="6"/>
  <c r="I8" i="6"/>
  <c r="C21" i="5" s="1"/>
  <c r="G8" i="6"/>
  <c r="C18" i="5" s="1"/>
  <c r="F8" i="6"/>
  <c r="C16" i="5" s="1"/>
  <c r="E8" i="6"/>
  <c r="C15" i="5" s="1"/>
  <c r="C33" i="5"/>
  <c r="F33" i="5" s="1"/>
  <c r="C31" i="5"/>
  <c r="G7" i="5"/>
  <c r="D21" i="2"/>
  <c r="G21" i="2"/>
  <c r="D20" i="2"/>
  <c r="G20" i="2"/>
  <c r="D19" i="2"/>
  <c r="D18" i="2"/>
  <c r="G18" i="2"/>
  <c r="D17" i="2"/>
  <c r="G17" i="2"/>
  <c r="D16" i="2"/>
  <c r="G16" i="2"/>
  <c r="D15" i="2"/>
  <c r="G8" i="3"/>
  <c r="C18" i="2" s="1"/>
  <c r="I8" i="3"/>
  <c r="C21" i="2" s="1"/>
  <c r="F8" i="3"/>
  <c r="C16" i="2" s="1"/>
  <c r="E8" i="3"/>
  <c r="C15" i="2" s="1"/>
  <c r="C33" i="2"/>
  <c r="F33" i="2" s="1"/>
  <c r="C31" i="2"/>
  <c r="G7" i="2"/>
  <c r="G41" i="1"/>
  <c r="H38" i="1"/>
  <c r="G38" i="1"/>
  <c r="G32" i="1"/>
  <c r="I19" i="1" s="1"/>
  <c r="H29" i="1"/>
  <c r="G29" i="1"/>
  <c r="D22" i="1"/>
  <c r="D20" i="1"/>
  <c r="I2" i="1"/>
  <c r="H36" i="9" l="1"/>
  <c r="J48" i="9"/>
  <c r="J50" i="9"/>
  <c r="J52" i="9"/>
  <c r="J58" i="9"/>
  <c r="J60" i="9"/>
  <c r="J13" i="9"/>
  <c r="J17" i="9"/>
  <c r="J21" i="9"/>
  <c r="J31" i="9"/>
  <c r="F68" i="9"/>
  <c r="J63" i="9"/>
  <c r="J26" i="9"/>
  <c r="J96" i="8"/>
  <c r="J7" i="8"/>
  <c r="J98" i="8"/>
  <c r="J100" i="8"/>
  <c r="J5" i="8"/>
  <c r="J93" i="8"/>
  <c r="J102" i="8"/>
  <c r="J107" i="8"/>
  <c r="J108" i="8"/>
  <c r="J95" i="8"/>
  <c r="J97" i="8"/>
  <c r="J106" i="8"/>
  <c r="J111" i="8"/>
  <c r="J112" i="8"/>
  <c r="J20" i="8"/>
  <c r="J29" i="8"/>
  <c r="J42" i="8"/>
  <c r="J48" i="8"/>
  <c r="J57" i="8"/>
  <c r="J61" i="8"/>
  <c r="J65" i="8"/>
  <c r="J89" i="8"/>
  <c r="J101" i="8"/>
  <c r="J114" i="8"/>
  <c r="J18" i="8"/>
  <c r="J24" i="8"/>
  <c r="J31" i="8"/>
  <c r="J38" i="8"/>
  <c r="J46" i="8"/>
  <c r="J59" i="8"/>
  <c r="J63" i="8"/>
  <c r="J94" i="8"/>
  <c r="J109" i="8"/>
  <c r="J65" i="9"/>
  <c r="F115" i="8"/>
  <c r="J33" i="9"/>
  <c r="J42" i="9"/>
  <c r="J55" i="9"/>
  <c r="J47" i="9"/>
  <c r="J34" i="8"/>
  <c r="J50" i="8"/>
  <c r="J52" i="8"/>
  <c r="J79" i="8"/>
  <c r="J81" i="8"/>
  <c r="J84" i="8"/>
  <c r="H115" i="8"/>
  <c r="J5" i="9"/>
  <c r="J7" i="9"/>
  <c r="J10" i="9"/>
  <c r="J14" i="9"/>
  <c r="J16" i="9"/>
  <c r="J18" i="9"/>
  <c r="J20" i="9"/>
  <c r="J22" i="9"/>
  <c r="J25" i="9"/>
  <c r="J28" i="9"/>
  <c r="J30" i="9"/>
  <c r="J32" i="9"/>
  <c r="J44" i="9"/>
  <c r="J49" i="9"/>
  <c r="I20" i="1"/>
  <c r="F12" i="8"/>
  <c r="J9" i="8"/>
  <c r="J4" i="8"/>
  <c r="J8" i="8"/>
  <c r="J16" i="8"/>
  <c r="J21" i="8"/>
  <c r="J28" i="8"/>
  <c r="J37" i="8"/>
  <c r="J41" i="8"/>
  <c r="J45" i="8"/>
  <c r="J58" i="8"/>
  <c r="J62" i="8"/>
  <c r="J66" i="8"/>
  <c r="J68" i="8"/>
  <c r="J78" i="8"/>
  <c r="J82" i="8"/>
  <c r="J88" i="8"/>
  <c r="J51" i="9"/>
  <c r="J67" i="9"/>
  <c r="F90" i="8"/>
  <c r="G15" i="2"/>
  <c r="G15" i="5"/>
  <c r="J6" i="8"/>
  <c r="J19" i="8"/>
  <c r="J30" i="8"/>
  <c r="J35" i="8"/>
  <c r="J47" i="8"/>
  <c r="J51" i="8"/>
  <c r="J60" i="8"/>
  <c r="J64" i="8"/>
  <c r="J76" i="8"/>
  <c r="J80" i="8"/>
  <c r="J85" i="8"/>
  <c r="J59" i="9"/>
  <c r="J61" i="9"/>
  <c r="H90" i="8"/>
  <c r="H12" i="8"/>
  <c r="J36" i="9" l="1"/>
  <c r="J115" i="8"/>
  <c r="J12" i="8"/>
  <c r="J90" i="8"/>
  <c r="J68" i="9"/>
  <c r="J70" i="9" l="1"/>
  <c r="H7" i="6" s="1"/>
  <c r="J116" i="8"/>
  <c r="H7" i="3" s="1"/>
  <c r="I49" i="1" l="1"/>
  <c r="I50" i="1" s="1"/>
  <c r="E49" i="1" s="1"/>
  <c r="H8" i="3"/>
  <c r="C17" i="2" s="1"/>
  <c r="C19" i="2" s="1"/>
  <c r="C22" i="2" s="1"/>
  <c r="G17" i="3"/>
  <c r="I17" i="3" s="1"/>
  <c r="H21" i="3" s="1"/>
  <c r="G23" i="2" s="1"/>
  <c r="G17" i="6"/>
  <c r="I17" i="6" s="1"/>
  <c r="H8" i="6"/>
  <c r="C17" i="5" s="1"/>
  <c r="C19" i="5" s="1"/>
  <c r="C22" i="5" s="1"/>
  <c r="E50" i="1" l="1"/>
  <c r="G19" i="2"/>
  <c r="C23" i="2"/>
  <c r="F30" i="2" s="1"/>
  <c r="F31" i="2" s="1"/>
  <c r="F34" i="2" s="1"/>
  <c r="G19" i="5"/>
  <c r="H21" i="6"/>
  <c r="G23" i="5" s="1"/>
  <c r="C23" i="5" s="1"/>
  <c r="G22" i="2"/>
  <c r="H64" i="1" l="1"/>
  <c r="H68" i="1" s="1"/>
  <c r="H30" i="1"/>
  <c r="I30" i="1" s="1"/>
  <c r="H31" i="1"/>
  <c r="F30" i="5"/>
  <c r="F31" i="5" s="1"/>
  <c r="F34" i="5" s="1"/>
  <c r="G22" i="5"/>
  <c r="H32" i="1" l="1"/>
  <c r="I21" i="1" s="1"/>
  <c r="I22" i="1" s="1"/>
  <c r="I23" i="1" s="1"/>
  <c r="H39" i="1"/>
  <c r="H40" i="1"/>
  <c r="I31" i="1"/>
  <c r="I32" i="1" s="1"/>
  <c r="F30" i="1"/>
  <c r="H41" i="1" l="1"/>
  <c r="I39" i="1"/>
  <c r="F39" i="1" s="1"/>
  <c r="F31" i="1"/>
  <c r="F32" i="1" s="1"/>
  <c r="J32" i="1" s="1"/>
  <c r="I40" i="1"/>
  <c r="I41" i="1" l="1"/>
  <c r="F40" i="1"/>
  <c r="J40" i="1" s="1"/>
  <c r="J30" i="1"/>
  <c r="J31" i="1"/>
  <c r="J39" i="1"/>
  <c r="F41" i="1" l="1"/>
  <c r="J41" i="1" s="1"/>
</calcChain>
</file>

<file path=xl/comments1.xml><?xml version="1.0" encoding="utf-8"?>
<comments xmlns="http://schemas.openxmlformats.org/spreadsheetml/2006/main">
  <authors>
    <author>Vlasta</author>
  </authors>
  <commentList>
    <comment ref="A59" authorId="0">
      <text>
        <r>
          <rPr>
            <b/>
            <sz val="9"/>
            <color indexed="81"/>
            <rFont val="Tahoma"/>
            <family val="2"/>
            <charset val="238"/>
          </rPr>
          <t>Vlasta: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<sst xmlns="http://schemas.openxmlformats.org/spreadsheetml/2006/main" count="642" uniqueCount="279">
  <si>
    <t>Položkový rozpočet stavby</t>
  </si>
  <si>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</si>
  <si>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</si>
  <si>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</si>
  <si>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</si>
  <si>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</si>
  <si>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</si>
  <si>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</si>
  <si>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</si>
  <si>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</si>
  <si>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</si>
  <si>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</si>
  <si>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</si>
  <si>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</si>
  <si>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</si>
  <si>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</si>
  <si>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</si>
  <si>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</si>
  <si>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</si>
  <si>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</si>
  <si>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</si>
  <si>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</si>
  <si>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</si>
  <si>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</si>
  <si>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</si>
  <si>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</si>
  <si>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</si>
  <si>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</si>
  <si>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</si>
  <si>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</si>
  <si>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</si>
  <si>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</si>
  <si>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</si>
  <si>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</si>
  <si>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</si>
  <si>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</si>
  <si>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</si>
  <si>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</si>
  <si>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</si>
  <si>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</si>
  <si>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</si>
  <si>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</si>
  <si>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</si>
  <si>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</si>
  <si>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</si>
  <si>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</si>
  <si>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</si>
  <si>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</si>
  <si>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</si>
  <si>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</si>
  <si>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</si>
  <si>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</si>
  <si>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</si>
  <si>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</si>
  <si>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</si>
  <si>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</si>
  <si>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</si>
  <si>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</si>
  <si>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</si>
  <si>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</si>
  <si>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</si>
  <si>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</si>
  <si>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</si>
  <si>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</si>
  <si>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</si>
  <si>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</si>
  <si>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</si>
  <si>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</si>
  <si>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</si>
  <si>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</si>
  <si>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</si>
  <si>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</si>
  <si>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</si>
  <si>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</si>
  <si>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</si>
  <si>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</si>
  <si>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</si>
  <si>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</si>
  <si>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</si>
  <si>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</si>
  <si>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</si>
  <si>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</si>
  <si>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</si>
  <si>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</si>
  <si>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</si>
  <si>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</si>
  <si>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</si>
  <si>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ks</t>
  </si>
  <si>
    <t>2020/04</t>
  </si>
  <si>
    <t>SO 601</t>
  </si>
  <si>
    <t>VEŘEJNÉ OSVĚTLENÍ A ZÁSUVKOVÉ ROZVODY</t>
  </si>
  <si>
    <t>SO 601 VEŘEJNÉ OSVĚTLENÍ A ZÁSUVKOVÉ ROZVODY</t>
  </si>
  <si>
    <t>M21</t>
  </si>
  <si>
    <t>Elektromontáže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</si>
  <si>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</si>
  <si>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</si>
  <si>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</si>
  <si>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</si>
  <si>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</si>
  <si>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</si>
  <si>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</si>
  <si>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</si>
  <si>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Znojmo</t>
  </si>
  <si>
    <t>2020/04 VEŘEJNÉ OSVĚTLENÍ A ZÁSUVKOVÉ ROZVODY</t>
  </si>
  <si>
    <t>SO 602</t>
  </si>
  <si>
    <t>TRASY  PRO  METROPOLITNÍ SÍŤ</t>
  </si>
  <si>
    <t>SO 602 TRASY  PRO  METROPOLITNÍ SÍŤ</t>
  </si>
  <si>
    <t>2020/04 TRASY  PRO  METROPOLITNÍ SÍŤ</t>
  </si>
  <si>
    <t>Obroková 10/12</t>
  </si>
  <si>
    <t>Znojmo</t>
  </si>
  <si>
    <t>66902</t>
  </si>
  <si>
    <t>Název</t>
  </si>
  <si>
    <t>Mj</t>
  </si>
  <si>
    <t>Počet</t>
  </si>
  <si>
    <t>Materiál</t>
  </si>
  <si>
    <t>Materiál celkem</t>
  </si>
  <si>
    <t>Montáž celkem</t>
  </si>
  <si>
    <t>Podkladem pro tvorbu položek jsou výkresy, technická zpráva a kniha svítidel projektu. Pro zpracování cenové nabídky je potřeba tyto materiály mít k dispozici.   / Položky - vlastní/</t>
  </si>
  <si>
    <t>Dodávky</t>
  </si>
  <si>
    <t/>
  </si>
  <si>
    <t>rozváděč re, skříň a náplň podle výkresu č. 601-03</t>
  </si>
  <si>
    <t>rozváděč rvo3, skříň a náplň podle výkresu č. 601-04</t>
  </si>
  <si>
    <t>rozváděč rsvo, skříň a náplň podle výkresu č. 601-05</t>
  </si>
  <si>
    <t>rozváděč rzs, skříň a náplň podle výkresu č. 601-06</t>
  </si>
  <si>
    <t>rozvodná skříň pod svítidlem, bod č. 7D, rozměry vxš 400 x 260, skříň a náplň podle výkresu č. 601-08</t>
  </si>
  <si>
    <t>dodávka zásuvkové skříně k instalaci do dlažby chodníku, výklopná. Poklop z nerezového plechu v provedení pro zádlažbu, nosnost B125. Otevírání pomocí plynových pístů. Rozváděč zavřený/otevřený poklop IP58/54, elektroinstalace podle výkresu č. 601-07.  Konstrukčně musí odpovídat zásuvkovým bodům dosud  instalovaným ve Znojmě, na Horním náměstí, Komenského náměstí apod.</t>
  </si>
  <si>
    <t>U položky zásuvkové skříně  uchazeč doplní konkrétní název a přesnou specifikaci výrobku, tj. typ, obchodní značku, obchodní označení, z nichž bude možné dovodit, jaké technické parametry daný prvek má.</t>
  </si>
  <si>
    <t>Dodávky - celkem</t>
  </si>
  <si>
    <t>Elektromontáže, /dodávka a montáž/</t>
  </si>
  <si>
    <t>KABEL SILOVÝ,IZOLACE PVC</t>
  </si>
  <si>
    <t>m</t>
  </si>
  <si>
    <t>dodávka a montáž svorkovnice pro svítidlo, pod omítku, včetně začisťovacího rámečku, /366 x 145 mm/, IP54, dvě pojistky 20 A, usazení a připojení, zalíčení - uvedení fasády i barevně do původního stavu. Stejné provedení je použité ve Znojmě v Městské památkové rezervaci, např. v Kovářské ulici</t>
  </si>
  <si>
    <t xml:space="preserve">dodávka a montáž instalační krabice 150 x 150 mm, IP66 pro montáž pod omítku, instalace pod rozváděčem r3.2 Horní Česká 4 a v domě Kovářská 19 jako přechodová krabice pro přechod kabelu do půdního prostoru a jako připojovací krabice na střeše Horní Česká 1 a jako připojovací krabice v místech připojení světlometů. Vše upravit do barvy omítky, přemalovat. </t>
  </si>
  <si>
    <t>sada stoupací plošiny š. 800 mm, pozink a barva střechy</t>
  </si>
  <si>
    <t>sada stoupací plošiny š. 400 mm, pozink a barva střechy</t>
  </si>
  <si>
    <t>sada bezpečnostního háku pro ochranu obsluhy při servisu, pozink a barva střechy</t>
  </si>
  <si>
    <t xml:space="preserve">ks </t>
  </si>
  <si>
    <t>tuby těsnícího a fixačního tmelu pro těsnění systémového prostupu PR 110 mm</t>
  </si>
  <si>
    <t xml:space="preserve">vrtání otvoru jádrovým vrtákem PR 120 mm do vnější fasády pod úrovní chodníku, do zdi tl. do 1,2 m, příprava pro systémový prostup, /cihla, kámen/, otvory s osovou roztečí 260 mm. </t>
  </si>
  <si>
    <t>OCELOVÝ DRÁT POZINKOVANÝ</t>
  </si>
  <si>
    <t>FeZn-D10 (0,62kg/m), volně, výkres č. 601 - 01</t>
  </si>
  <si>
    <t xml:space="preserve">demontáž stávajících převěsných svítidel, včetně převěsů a poijistkových skříní, (konzoly zůstávají), domy Horní Česká 38 a 42, zednické zapravení a uvedení do podoby okolní fasády, rozsah a provedení demontáže viz technická zpráva </t>
  </si>
  <si>
    <t xml:space="preserve">demontáž stávajícího svítidla na fasádě, včetně ocelového výložníku, dům Horní Česká 34, dům Divišovo nám. 7, ze strany ulice Malá Michalská a dům Horní Česká 21, ze strany ulice Malá Michalská, zednické zapravení a uvedení do podoby okolní fasády, rozsah a provedení demontáže viz technická zpráva </t>
  </si>
  <si>
    <t xml:space="preserve">demontáž ocelového osvětlovacího stožáru 8 m se 2 výložníky a svítidly </t>
  </si>
  <si>
    <t>demontáž - vysekání staré pojistkové skříně VO ze zdi fasády domu Divišovo nám. 7, zazdění výklenku, zapravení a vymalování, uvedení do stavu okolní fasády, viz foto v technické zprávě</t>
  </si>
  <si>
    <t xml:space="preserve">nasvětlovací zkouška světlometů, nastavení směrů a úrovně osvětlení. /Předpoklad - 4 setkání po setmění po 3 hodinách./ </t>
  </si>
  <si>
    <t>výchozí revize  elektro</t>
  </si>
  <si>
    <t>Podružný materiál - celkem</t>
  </si>
  <si>
    <t>Elektromontáže - celkem</t>
  </si>
  <si>
    <r>
      <t xml:space="preserve">Zemní práce                                                                                                              </t>
    </r>
    <r>
      <rPr>
        <sz val="10"/>
        <color rgb="FF000000"/>
        <rFont val="Tahoma"/>
        <family val="2"/>
        <charset val="238"/>
      </rPr>
      <t xml:space="preserve">zemní práce v této části jsou zatříděny do třídy č. 4. Při provádění prací bude zatřídění změněno podle skutečného stavu. Práce neobsahují demontáž stávající vozovky, zde uvedené zemní práce začínají o 20 cm pod povrchem stávající dlažby.  </t>
    </r>
    <r>
      <rPr>
        <b/>
        <sz val="10"/>
        <color rgb="FF000000"/>
        <rFont val="Tahoma"/>
        <family val="2"/>
        <charset val="238"/>
      </rPr>
      <t xml:space="preserve">                                    </t>
    </r>
  </si>
  <si>
    <t xml:space="preserve"> V zastaveném prostoru, (levá a pravá strana)</t>
  </si>
  <si>
    <t>km</t>
  </si>
  <si>
    <t>m3</t>
  </si>
  <si>
    <t>zřízení kabelového lože z kopaného písku, včetně úpravy podloží, šířka 35 cm, tl. písku 2x 8 cm</t>
  </si>
  <si>
    <t>zřízení rýhy ve zdivu /řezáním s odsáváním/, 6 x 6 cm, zazdění, zapravení, zalíčení odpovídající barvou</t>
  </si>
  <si>
    <t>zřízení rýhy ve zdivu /řezáním s odsáváním/, 10 x 10 cm, pro svorkovnici svítidla a chráničku PR90, zazdění, zapravení, zalíčení odpovídající barvou</t>
  </si>
  <si>
    <t xml:space="preserve">Kovářská 19 - zemní práce, prostup z komory MES do objektu </t>
  </si>
  <si>
    <t xml:space="preserve">demontáž stávající dlažby ze žulových kostek drobných, očištění a její uschování </t>
  </si>
  <si>
    <t>m2</t>
  </si>
  <si>
    <t>ruční zásyp jámy s hutněním</t>
  </si>
  <si>
    <t>kladení dlažby drobné kostky, lože z kameniva 5cm, doplnění podkladní vrstvy z drceného kameniva tl. 30cm, dlažba původní</t>
  </si>
  <si>
    <t>t</t>
  </si>
  <si>
    <t>odvoz zeminy do vzdálenosti 10 km</t>
  </si>
  <si>
    <t>Drobné zednické výpomoci pol. neuvedené</t>
  </si>
  <si>
    <t>Zemní práce - celkem</t>
  </si>
  <si>
    <t>SO 601 CELKEM</t>
  </si>
  <si>
    <t>MULTIKÁNÁLY</t>
  </si>
  <si>
    <t>devítiotvorový meziprvek, nebo hrdlový prvek, pro napojení na stávající trasu multikanálu, včetně spon a těsnění, kompletní, (použití v případě potřeby u komory A04 v závislosti na směru postupu stavby)</t>
  </si>
  <si>
    <t>PŘÍSTUPOVÉ KOMORY PLASTOVÉ                                    skutečná hloubka komor bude stanovena v průběhu stavby, především podle skutečných požadavků stavby, podle hloubky uložení plynovodních přípojek</t>
  </si>
  <si>
    <t>CHRÁNIČKY</t>
  </si>
  <si>
    <t>koncovka mikrotrubičky 12/8</t>
  </si>
  <si>
    <t>koncovka pro trubku HDPE 40/33</t>
  </si>
  <si>
    <t>krycí deska nad trasou samostatných mikrotrubiček,  150x1000x4mm</t>
  </si>
  <si>
    <t>Podružný materiál</t>
  </si>
  <si>
    <r>
      <t xml:space="preserve">Zemní práce                                                                </t>
    </r>
    <r>
      <rPr>
        <sz val="10"/>
        <color rgb="FF000000"/>
        <rFont val="Tahoma"/>
        <family val="2"/>
        <charset val="238"/>
      </rPr>
      <t xml:space="preserve">zemní práce v této části jsou zatříděny do třídy č. 4. Při provádění prací bude zatřídění změněno podle skutečného stavu. Práce neobsahují demontáž stávající vozovky, zde uvedené zemní práce začínají o 20 cm pod povrchem stávající dlažby.  </t>
    </r>
    <r>
      <rPr>
        <b/>
        <sz val="10"/>
        <color rgb="FF000000"/>
        <rFont val="Tahoma"/>
        <family val="2"/>
        <charset val="238"/>
      </rPr>
      <t xml:space="preserve">                                    </t>
    </r>
  </si>
  <si>
    <t>VYTÝČENÍ TRATI KABEL.VEDENÍ</t>
  </si>
  <si>
    <t>JÁMA PRO KOMORY, /hloubení a zához s hutněním/</t>
  </si>
  <si>
    <t>HLOUBENÍ A ZÁHOZ KABELOVÉ RÝHY vč. hutnění</t>
  </si>
  <si>
    <t>V ZEMINĚ TŘÍDY 4</t>
  </si>
  <si>
    <t>zřízení kabelového lože pro uložení mikrotrubiček, včetně úpravy podloží, šíře 300 mm, tl. písku 2x 8 cm.</t>
  </si>
  <si>
    <t>ZÁKLAD Z PROSTÉHO BETONU</t>
  </si>
  <si>
    <t>PRÁCE NA UKONČENÍ MIKROTRUBIČEK V OBJEKTU</t>
  </si>
  <si>
    <t>vrtání otvoru pr60 mm jádrovým vrtákem přes zeď ven pod úroveň terénu, /cihla, kámen/, délka vrtu 1200 - 1600 mm</t>
  </si>
  <si>
    <t>vrtání otvoru jádrovým vrtákem pr100 mm do vnější fasády pod úrovní chodníku, do hloubky 200 mm, příprava pro systémový prostup, /cihla, kámen/</t>
  </si>
  <si>
    <t>dodávka a montáž systémového prostupu, (zajištění hydroizolace v místě vstupu tří zodolněných mikrotrubiček HDPE 12/8 do objektu)</t>
  </si>
  <si>
    <t>ODVOZ ZEMINY</t>
  </si>
  <si>
    <t xml:space="preserve"> odvoz zeminy do vzdálenosti 10 km</t>
  </si>
  <si>
    <t>drobné zednické výpomoci, pol. neuvedené</t>
  </si>
  <si>
    <t>SO 602 CELKEM</t>
  </si>
  <si>
    <t>Ing. Vlastimil Jiřík</t>
  </si>
  <si>
    <t xml:space="preserve">Projektování elektrických zařízení </t>
  </si>
  <si>
    <t>Rekonstr. ulic H. Česká a Malá Michalská, Znojmo</t>
  </si>
  <si>
    <t>Rekonstr. ulic H.Česká a Malá Michalská, Znojmo</t>
  </si>
  <si>
    <t>2020/04 Rekonstr. ulic H.Česká a Malá Michalská, Znojmo</t>
  </si>
  <si>
    <t>Pol</t>
  </si>
  <si>
    <t>a x b x hloubka - 2x1,4x2 m, 5 ks, 1,7x1,4x2 m - 4 ks, zemina třídy 4, ručně,  včetně pažení a bezpečnostního označení a zajištění. Provizorní zajištění výkopem odhalených sítí všech správců, /kabely, potrubí,... /.</t>
  </si>
  <si>
    <t xml:space="preserve"> Šíře 800mm,hloubka 2000mm, včetně pažení a bezpečnostního označení a zajištění, /pro multikanál/. Provizorní zajištění výkopem odhalených sítí všech správců, /kabely, potrubí,... /.</t>
  </si>
  <si>
    <t xml:space="preserve"> Šíře 350mm, hloubka 400mm, (samostatné mikrotrubičky 12/8, nebo trubky HDPE v chodníku). Provizorní zajištění výkopem odhalených sítí všech správců, /kabely, potrubí,... /.</t>
  </si>
  <si>
    <t xml:space="preserve"> Šíře 500mm, hloubka 800mm,  včetně pažení a bezpečnostního označení a zajištění, (trasa pod komunikací pro kabelové chráničky PR110 nebo trubky HDPE). Provizorní zajištění výkopem odhalených sítí všech správců, /kabely, potrubí,... /.</t>
  </si>
  <si>
    <t xml:space="preserve">jáma pro komoru o objemu do 4 m3, hloubení a zához s hutněním, zemina tř. 4, ručně, včetně pažení a bezpečnostního označení a zajištění. Provizorní zajištění výkopem odhalených sítí všech správců, /kabely, potrubí,... /.  </t>
  </si>
  <si>
    <t>hloubení a zához kabelové rýhy vč. hutnění, zemina tř. 4, šxhl.  350 x 500 mm, /v chodníku/, včetně pažení a bezpečnostního označení a zajištění. Provizorní zajištění výkopem odhalených sítí všech správců, /kabely, potrubí,... /.</t>
  </si>
  <si>
    <t>výkop zeminy mezi komorou a zdí domu - ruční výkop zeminy, třída 4, včetně pažení a bezpečnostního označení a zajištění. Provizorní zajištění výkopem odhalených sítí všech správců, /kabely, potrubí,... /.</t>
  </si>
  <si>
    <t xml:space="preserve">dovoz zásypu do výkopů, frakce do 0,4 a uložení a hutnění ... 73 m3 x 1,6 t/m3  =  117 t, výkopek celkem 146 m3, odvoz zeminy a dovoz zásypu je 1/2 výkopku. </t>
  </si>
  <si>
    <t xml:space="preserve">dovoz zásypu okolo multikanálu, komor a chrániček, frakce do 0,4 a uložení, hutnění  316 m3 x 1,6 t/m3 = 506 t,  výkopek celkem 632 m3, odvoz zeminy a dovoz zásypu je 1/2 výkopku. </t>
  </si>
  <si>
    <t>AYKY 4x25 mm2, volně, /výkres č. 601-01, 601-02/</t>
  </si>
  <si>
    <t>kabelová chránička pr. 90,  /výkres č. 601-01, 601-02/</t>
  </si>
  <si>
    <t>kabelová chránička pr. 63,  /výkres č. 601-01, 601-02/</t>
  </si>
  <si>
    <t>CYKY 4x25 mm2, volně, /výkres č. 601-01, 601-02/</t>
  </si>
  <si>
    <t>trubka elektroinstalační PR32, /např. ve standardu supermonoflex/, pod omítku,  /výkres č. 601-01, 601-02/</t>
  </si>
  <si>
    <t>CYKY J-4x16 mm2, volně, /výkres č. 601-01, 601-02/</t>
  </si>
  <si>
    <t>CYKY J-4x10 mm2, volně, /výkres č. 601-01, 601-02/</t>
  </si>
  <si>
    <t>CYKY J-3x4 mm2, volně, /výkres č. 601-01, 601-02/</t>
  </si>
  <si>
    <t>CYKY J-3x1,5 mm2, volně, /výkres č. 601-01, 601-02/</t>
  </si>
  <si>
    <t>demontáž, vybourání stávajících dvou rozváděčů v průjezdu Horní Česká 4, práce na zajištění nezbytného provozu v domě při přepojování odběru do nových rozváděčů</t>
  </si>
  <si>
    <t xml:space="preserve">práce na připojování nových částí osvětlení a odpojování stávajícího osvětlení, koordinace s průběhem stavby   </t>
  </si>
  <si>
    <t>AYKY 4x50 mm2, volně, /výkres č. 601-01, 601-02/</t>
  </si>
  <si>
    <t xml:space="preserve">kompletní usazení a montáž a zapojení rozváděče re, včetně zednických prací </t>
  </si>
  <si>
    <t xml:space="preserve">kompletní usazení a montáž a zapojení rozváděče rvo3, včetně zednických prací </t>
  </si>
  <si>
    <t xml:space="preserve">kompletní usazení a montáž a zapojení rozváděče rsvo, včetně zednických prací </t>
  </si>
  <si>
    <t xml:space="preserve">kompletní usazení a montáž a zapojení rozváděče rzs, včetně zednických prací </t>
  </si>
  <si>
    <t xml:space="preserve">kompletní usazení a montáž a zapojení rozváděče - pojistkové skříně pod svítidlem  - bod 7D, včetně zednických prací </t>
  </si>
  <si>
    <t>Kabelová spojka zemní  pro kabely CYKY, AYKY - do 4x35, kompletní,</t>
  </si>
  <si>
    <t>CYKY J-5x1,5 mm2, volně, /výkres č. 601-01, 601-02/</t>
  </si>
  <si>
    <t>základ z prostého betonu do rostlé zeminy bez bednění, /chráničky v komunikaci, patky osvětlovacích stožárů,  komory zásuvkových bodů/</t>
  </si>
  <si>
    <t>Cena za jedn.</t>
  </si>
  <si>
    <t>drátěný žlab 50 x 50 mm s plným plechovým víkem, instalovaný na dlažbě 20 x 20 x 8 cm, /rozteč cca 1,2 m/ podložené přilepenými čtverci z asfaltového pásu, nebo PVC.</t>
  </si>
  <si>
    <t xml:space="preserve">Montáž přívodního kabelu půdním prostorem a přes střechu ke světlometům, ocelová trubka PR32, v místech nad střechou pozinkovaná a v barvě střechy, vč. příchytek, kolen, spojek  </t>
  </si>
  <si>
    <t>U položky všech svítidel uchazeč doplní konkrétní název a přesnou specifikaci výrobku, viz popis v knize svítidel, z nichž bude možné dovodit, jaké technické parametry daný prvek má.</t>
  </si>
  <si>
    <t>svítidlo ozn. "C", dodávka a montáž - svítidlo venkovní nástěnné, 45 W.</t>
  </si>
  <si>
    <t>svítidlo ozn. "D", dodávka a montáž - svítidlo venkovní nástěnné, 45 W.</t>
  </si>
  <si>
    <t>světlomet LED 84 W, 4°, DALI, 6300 lm, IP66, označení "S1", dodávka a montáž.</t>
  </si>
  <si>
    <t>světlomet LED 84 W, 28°, DALI, 6300 lm, IP66, označení "S2, S3", dodávka a montáž.</t>
  </si>
  <si>
    <t>příslušenství ke světlometu S2, Fresnelova čočka, dodávka a montáž, viz kniha svítidel, montáž do svítidla ozn. S2.</t>
  </si>
  <si>
    <t xml:space="preserve">příslušenství ke světlometu, univerzální clonka, dodávka a montáž, viz kniha svítidel.  /Až po instalaci svítidel ozn. "S" a nasvětlovací zkoušce, bude rozhodnuto o objednávání těchto clonek./ </t>
  </si>
  <si>
    <t xml:space="preserve">příslušenství ke světlometu, clonka - štít, dodávka a montáž, viz kniha svítidel. /Až po instalaci svítidel ozn. "S" a nasvětlovací zkoušce, bude rozhodnuto o objednávání těchto clonek./ </t>
  </si>
  <si>
    <t xml:space="preserve">kompletní montáž - zásuvková skříň v kontejneru k instalaci do země do dlažby chodníku, její usazení a připojení. Přesné usazení komory pro zásuvkový rozváděč a tvar zádlažby bude konzultovaný s hlavním architektem stavby </t>
  </si>
  <si>
    <t xml:space="preserve">zaměření skutečné polohy kabelových tras s jejich zaznamenáním, včetně přesných míst konce kabelů, na které se v další etapě rekonstrukce bude navazovat   </t>
  </si>
  <si>
    <t>demontáž stávajícího bodu místního rozhlasu z osvětlovacího stožáru a uschování pro montáž na nové osvětlovací stožáry. Montáž na nové osvětlovací stožáry, vč. dodání nových upevňovacích objímek /správce místního rozhlasu je společnost Siteza/</t>
  </si>
  <si>
    <t>AYKY 4x70 mm2, volně, vedení re - pojistková skříň E.ON, /výkres č. 601-01, 601-02/</t>
  </si>
  <si>
    <t>Elektromontáže, /dodávka, ukončení , montáž, připojení/</t>
  </si>
  <si>
    <t xml:space="preserve">kabelový uzávěr s vnitřním lepidlem, do CYKY 4x25, </t>
  </si>
  <si>
    <t>systémový prostup PR 110 mm, prostupová tvarovka, tl. zdi do 1,2 m, Kovářská 19</t>
  </si>
  <si>
    <t>výstražná folie PVC Šířka 33cm, elektro</t>
  </si>
  <si>
    <t>hloubení a zához kabelové rýhy vč. hutnění, zemina tř. 4, šxhl.  500 x 900 mm, /vjezdy do domů a pod vozovkou/, včetně pažení a bezpečnostního označení a zajištění. Provizorní zajištění výkopem odhalených sítí všech správců, /kabely, potrubí,... /.</t>
  </si>
  <si>
    <t>žlab kabelový betonový s krycí deskou, délka 0,5 m, profil pro uložení kabelové chráničky PR90, křížení s plynovodním potrubím, 27 křížení x 3 ks/1, celkem 81 ks vč. přípravy podkladu, /výkres č. 601-01, 601-02/</t>
  </si>
  <si>
    <t>stmívací jednotka do venkovního prostředí, dodávka, montáž, zapojení,  viz výkresová dokumentace, v.č. 601 - 01 a 601 - 02, technická zpráva a kniha svítidel</t>
  </si>
  <si>
    <t>Místo pro světlomety na ploché plechové střeše Horní Česká 1. Dodávka a montáž a zapojení vč. uvedeného značení kabelů a stmívacích jednotek.  Návrh provedení je zřejmý z výkresové dokumentace a technické zprávy a obsahuje:</t>
  </si>
  <si>
    <t xml:space="preserve">Místo pro světlomety na střeše Kovářská 29. Dodávka a montáž a zapojení vč. uvedeného značení kabelů a stmívacích jednotek.  Návrh provedení je zřejmý z výkresové dokumentace a technické zprávy a obsahuje:  Dvě kompletní stoupací plošiny š. 800 mm na střechu pro montáž světlometů a stmívacích modulů. Šest stoupacích pochozích plošin pro manipulaci na střeše. Montáž uvedeného příslušenství střešní krytiny musí odpovídat typu krytiny a svým provedením musí splňovat bezpečnostní záruky výrobce.      </t>
  </si>
  <si>
    <t>výstražná folie oranžová, š=33 cm</t>
  </si>
  <si>
    <t>značení všech mikrotrubiček 12/8 a trubek HDPE40/33 na obou koncích, /v komoře a v koncovém boxu/, podle popisu v technické zprávě a ve výkresu. Značení trvanlivé, pevné, těžko odstranitelné, např. s popisem na pásky 3D</t>
  </si>
  <si>
    <t xml:space="preserve"> Do rostlé zeminy s částečným bedněním,  /okolo komory, okolo multikanálu a chrániček v komunikaci)</t>
  </si>
  <si>
    <t xml:space="preserve">Dodávka a montáž, komora plastová 1400X800X2020, včetně víka B125 pro zádlažbu v provedení nerez, kompletní. Osazení komory na betonovou desku s drenáží, obbetonování spodní třetiny komory, tl. minim. 10 cm, obsyp hutnit po max. 30 cm tloučťkách, horních 0,5 m a víko komory obbetonovat.  </t>
  </si>
  <si>
    <t>Dodávka a montáž, komora plastová 1095X800X2020, včetně víka B125 pro zádlažbu v provedení nerez, kompletní. Osazení komory na betonovou desku s drenáží, obbetonování spodní třetiny komory, tl. minim. 10 cm, obsyp hutnit po max. 30 cm tloučťkách, horních 0,5 m a víko komory obbetonovat.</t>
  </si>
  <si>
    <t xml:space="preserve">kabelová chránička PR 110 mm pro uložení mikrotrubiček v místech trasy v komunikaci, v místech vjezdů do domu, včetně úpravy podloží, šíře 300 mm, tl. písku 2x 8 cm. </t>
  </si>
  <si>
    <t>základní devítiotvorový díl, 385x385x1118, 310kPa, včetně spon a těsnění, kompletní, pokládka na upravený povrch, písek š. 0,5 m, tl. 8 cm,  /215 m/</t>
  </si>
  <si>
    <t>ohybový devítiotvorový díl, 385x385x356 mm,310 kPa,  včetně spon a těsnění, kompletní, pokládka na upravený povrch, písek š. 0,5 m, tl. 8 cm, /67 m/</t>
  </si>
  <si>
    <t xml:space="preserve">kabelová chránička 110/94 mm, včetně spojky a zatěsnění, protažení stávající chráničky od hranice stavby do komory Whč.09.1 a chráničky pod vjezdy do domů pro mikrotrubičky., </t>
  </si>
  <si>
    <t xml:space="preserve">kabelový žlab - zemní plastový kanál s víkem pro uložení tras mikrotrubiček v místech křížení s ostatními sítěmi (vzdálenoszti podle ČSN 73 6005), vč. připravení podkladu </t>
  </si>
  <si>
    <t>příprava, uložení a ukončení tří mikrotubiček 12/8 v domě v připraveném boxu pod omítkou. Pro 22 objektů se připraví trasa mikrotubiček v omítce a podlaze. Příprava drážky v omítce a v podlaze v celkové délce do 3 m, uložení mikrotrubiček, oprava trasy v omítce a dlažby v podlaze do původního stavu s vymalováním omítky. Podkladem k této položce jsou detaily uvedené v technické zprávě.</t>
  </si>
  <si>
    <t>box k ukončení mikrotrubiček, se zámkem pod omítku, 215 x 215 x 75 mm, včetně zasekání, zapravení a vylíčení barvou podle barvy okolní omítky. Cihla , kámen.</t>
  </si>
  <si>
    <t>kabelová chránička 50/41 pro uložení tří mikrotrubiček 12/8, k boxům v objektech pod om., nebo pod dlažbu do země.</t>
  </si>
  <si>
    <t>mikrotrubička zodolněná 12/8 mm, barva žlutá, včetně prostupů do komor a spojek v trase</t>
  </si>
  <si>
    <t>mikrotrubička zodolněná12/8 mm, barva červená, včetně prostupů do komor a spojek v trase</t>
  </si>
  <si>
    <t>mikrotrubička zodolněná12/8 mm, barva modrá, včetně prostupů do komor a spojek v trase</t>
  </si>
  <si>
    <t>mikrotrubička zodolněná12/8 mm, barva bílá, včetně prostupů do komor a spojek v trase, /přivedení do stávajícího rozváděče r3.2, Horní Česká 4/</t>
  </si>
  <si>
    <t>mikrotrubička zodolněná12/8 mm, barva černá, včetně prostupů do komor a spojek v trase,  /přivedení do stávajícího rozváděče r3.2, Horní Česká 4/</t>
  </si>
  <si>
    <t>trubka HDPE 40/33, smotek, 300, barva hnědá, včetně prostupů do komor a spojek v trase, propojení mezi komorami</t>
  </si>
  <si>
    <t>trubka HDPE 40/33, smotek, 300, barva šedá, včetně prostupů do komor a spojek v trase, propojení mezi komorami</t>
  </si>
  <si>
    <t>trubka HDPE 40/33, smotek, 300, barva zelená, včetně prostupů do komor a spojek v trase, propojení mezi komorami</t>
  </si>
  <si>
    <t>trubka HDPE 40/33, smotek, 300, barva bílá, včetně  prostupů do komor a spojek v trase, propojení mezi komorami</t>
  </si>
  <si>
    <t xml:space="preserve">trubka HDPE 40/33, smotek, 300, barva černá, včetně prostupů do komor a spojek v trase, propojení mezi komorami </t>
  </si>
  <si>
    <t xml:space="preserve">trubka HDPE 40/33, smotek, 300, 12 ks, 13 m dlouhých trubek HDPE 40/33, každá jiné barvy, propojeníé se stávající MES do komory Whč.09.1, včetně prostupů do komory a spojek </t>
  </si>
  <si>
    <t>příplatek za zatahování kabelu CYKY J-4x16 mm2, do 9-otvrového multikanálu, vč. prostupu do komory, /výkres č. 601-01, 601-02/</t>
  </si>
  <si>
    <t>OSVĚTLOVACÍ TECHNIKA: /dodávka,  kompletace, montáž, zapojení/, , viz výkresová dokumentace, v.č. 601 - 01 a 601 - 02, technická zpráva a kniha svítidel.</t>
  </si>
  <si>
    <t>svítidlo ozn. "A", dodávka a montáž -  osvětlovací stožár historizující, patkový, svítidlo venkovní na stožáru 7 m, 60 W.</t>
  </si>
  <si>
    <t xml:space="preserve">svítidlo ozn. "B", dodávka a montáž - osvětlovací stožár historizující, parkový, svítidlo venkovní na stožáru 5 m, 45 W. </t>
  </si>
  <si>
    <t>rozšíření - prodloužení systémového prostupu z komory do suterénu domu, montáž roury PR 110, L= do 2,5 m, s hrdlem</t>
  </si>
  <si>
    <t>deska pro montáž světlometů - na dlažbě 20 x 20 x 8 cm podloženými přilepenými čtverci z asf. pásu, nebo PVC bude pozinkovaný pororošt 800 x 200 mm pro instalaci 2 světlometů a stmívacího modulu.  Detail možné podoby konstrukce je popsaný v technické zprávě.</t>
  </si>
  <si>
    <t xml:space="preserve">kalibrace a hermetizace všech trubek HDPE 40/33 a mikrotrubiček 12/8, včetně dodání protokolů s popisem konkrétních měření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</si>
</sst>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0.0"/>
    <numFmt numFmtId="166" formatCode="dd/mm/yy"/>
    <numFmt numFmtId="167" formatCode="#,##0\ &quot;Kč&quot;"/>
  </numFmts>
  <fonts count="22" x14ac:knownFonts="1">
    <font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sz val="8"/>
      <color theme="1"/>
      <name val="Calibri"/>
      <family val="2"/>
      <charset val="238"/>
      <scheme val="minor"/>
    </font>
    <font>
      <sz val="8"/>
      <color rgb="FF000000"/>
      <name val="Tahoma"/>
      <family val="2"/>
      <charset val="238"/>
    </font>
    <font>
      <b/>
      <sz val="8"/>
      <color rgb="FF000000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0"/>
      <color rgb="FF000000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2"/>
      <color rgb="FF000000"/>
      <name val="Tahoma"/>
      <family val="2"/>
      <charset val="238"/>
    </font>
    <font>
      <i/>
      <sz val="10"/>
      <color rgb="FF000000"/>
      <name val="Tahoma"/>
      <family val="2"/>
      <charset val="238"/>
    </font>
    <font>
      <sz val="8"/>
      <name val="Arial CE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theme="5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10" fillId="0" borderId="0"/>
  </cellStyleXfs>
  <cellXfs count="335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right"/>
    </xf>
    <xf numFmtId="14" fontId="4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49" fontId="2" fillId="0" borderId="0" xfId="0" applyNumberFormat="1" applyFont="1"/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/>
    <xf numFmtId="0" fontId="8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 wrapText="1"/>
    </xf>
    <xf numFmtId="0" fontId="2" fillId="2" borderId="2" xfId="0" applyFont="1" applyFill="1" applyBorder="1" applyAlignment="1"/>
    <xf numFmtId="0" fontId="5" fillId="2" borderId="2" xfId="0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right" vertical="center"/>
    </xf>
    <xf numFmtId="0" fontId="5" fillId="3" borderId="0" xfId="0" applyFont="1" applyFill="1" applyBorder="1" applyAlignment="1">
      <alignment horizontal="right" wrapText="1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4" fontId="2" fillId="0" borderId="6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2" fillId="3" borderId="0" xfId="0" applyNumberFormat="1" applyFont="1" applyFill="1" applyBorder="1" applyAlignment="1">
      <alignment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0" fontId="7" fillId="4" borderId="1" xfId="0" applyFont="1" applyFill="1" applyBorder="1" applyAlignment="1">
      <alignment vertical="center"/>
    </xf>
    <xf numFmtId="0" fontId="8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4" fontId="7" fillId="4" borderId="12" xfId="0" applyNumberFormat="1" applyFont="1" applyFill="1" applyBorder="1" applyAlignment="1">
      <alignment horizontal="right" vertical="center"/>
    </xf>
    <xf numFmtId="4" fontId="7" fillId="4" borderId="13" xfId="0" applyNumberFormat="1" applyFont="1" applyFill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" fontId="2" fillId="0" borderId="0" xfId="0" applyNumberFormat="1" applyFont="1"/>
    <xf numFmtId="0" fontId="5" fillId="2" borderId="1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7" xfId="0" applyFont="1" applyBorder="1"/>
    <xf numFmtId="164" fontId="4" fillId="0" borderId="8" xfId="0" applyNumberFormat="1" applyFont="1" applyBorder="1"/>
    <xf numFmtId="3" fontId="5" fillId="0" borderId="16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165" fontId="2" fillId="0" borderId="17" xfId="0" applyNumberFormat="1" applyFont="1" applyBorder="1"/>
    <xf numFmtId="49" fontId="4" fillId="0" borderId="4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164" fontId="4" fillId="0" borderId="5" xfId="0" applyNumberFormat="1" applyFont="1" applyBorder="1"/>
    <xf numFmtId="3" fontId="5" fillId="0" borderId="17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0" fontId="5" fillId="4" borderId="1" xfId="0" applyFont="1" applyFill="1" applyBorder="1" applyAlignment="1">
      <alignment vertical="center"/>
    </xf>
    <xf numFmtId="49" fontId="5" fillId="4" borderId="2" xfId="0" applyNumberFormat="1" applyFont="1" applyFill="1" applyBorder="1" applyAlignment="1">
      <alignment horizontal="left" vertical="center"/>
    </xf>
    <xf numFmtId="0" fontId="5" fillId="4" borderId="2" xfId="0" applyFont="1" applyFill="1" applyBorder="1" applyAlignment="1">
      <alignment vertical="center"/>
    </xf>
    <xf numFmtId="164" fontId="4" fillId="4" borderId="3" xfId="0" applyNumberFormat="1" applyFont="1" applyFill="1" applyBorder="1"/>
    <xf numFmtId="3" fontId="5" fillId="4" borderId="15" xfId="0" applyNumberFormat="1" applyFont="1" applyFill="1" applyBorder="1" applyAlignment="1">
      <alignment horizontal="right" vertical="center"/>
    </xf>
    <xf numFmtId="165" fontId="5" fillId="4" borderId="15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5" fillId="2" borderId="15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49" fontId="4" fillId="0" borderId="16" xfId="0" applyNumberFormat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9" fontId="4" fillId="0" borderId="17" xfId="0" applyNumberFormat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3" fontId="5" fillId="4" borderId="3" xfId="0" applyNumberFormat="1" applyFont="1" applyFill="1" applyBorder="1" applyAlignment="1">
      <alignment horizontal="right" vertical="center"/>
    </xf>
    <xf numFmtId="4" fontId="8" fillId="2" borderId="15" xfId="0" applyNumberFormat="1" applyFont="1" applyFill="1" applyBorder="1" applyAlignment="1">
      <alignment horizontal="center" vertical="center"/>
    </xf>
    <xf numFmtId="165" fontId="4" fillId="0" borderId="16" xfId="0" applyNumberFormat="1" applyFont="1" applyBorder="1"/>
    <xf numFmtId="165" fontId="4" fillId="4" borderId="15" xfId="0" applyNumberFormat="1" applyFont="1" applyFill="1" applyBorder="1"/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164" fontId="4" fillId="0" borderId="7" xfId="0" applyNumberFormat="1" applyFont="1" applyBorder="1"/>
    <xf numFmtId="3" fontId="5" fillId="0" borderId="7" xfId="0" applyNumberFormat="1" applyFont="1" applyBorder="1" applyAlignment="1">
      <alignment horizontal="right"/>
    </xf>
    <xf numFmtId="164" fontId="4" fillId="0" borderId="0" xfId="0" applyNumberFormat="1" applyFont="1" applyBorder="1"/>
    <xf numFmtId="3" fontId="5" fillId="0" borderId="0" xfId="0" applyNumberFormat="1" applyFont="1" applyBorder="1" applyAlignment="1">
      <alignment horizontal="right"/>
    </xf>
    <xf numFmtId="164" fontId="4" fillId="4" borderId="2" xfId="0" applyNumberFormat="1" applyFont="1" applyFill="1" applyBorder="1"/>
    <xf numFmtId="3" fontId="5" fillId="4" borderId="2" xfId="0" applyNumberFormat="1" applyFont="1" applyFill="1" applyBorder="1" applyAlignment="1">
      <alignment horizontal="right" vertical="center"/>
    </xf>
    <xf numFmtId="0" fontId="3" fillId="0" borderId="10" xfId="0" applyFont="1" applyBorder="1" applyAlignment="1">
      <alignment horizontal="centerContinuous" vertical="top"/>
    </xf>
    <xf numFmtId="0" fontId="2" fillId="0" borderId="10" xfId="0" applyFont="1" applyBorder="1" applyAlignment="1">
      <alignment horizontal="centerContinuous"/>
    </xf>
    <xf numFmtId="0" fontId="8" fillId="2" borderId="22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Continuous"/>
    </xf>
    <xf numFmtId="49" fontId="5" fillId="2" borderId="24" xfId="0" applyNumberFormat="1" applyFont="1" applyFill="1" applyBorder="1" applyAlignment="1">
      <alignment horizontal="left"/>
    </xf>
    <xf numFmtId="49" fontId="4" fillId="2" borderId="23" xfId="0" applyNumberFormat="1" applyFont="1" applyFill="1" applyBorder="1" applyAlignment="1">
      <alignment horizontal="centerContinuous"/>
    </xf>
    <xf numFmtId="0" fontId="4" fillId="0" borderId="19" xfId="0" applyFont="1" applyBorder="1"/>
    <xf numFmtId="49" fontId="4" fillId="0" borderId="25" xfId="0" applyNumberFormat="1" applyFont="1" applyBorder="1" applyAlignment="1">
      <alignment horizontal="left"/>
    </xf>
    <xf numFmtId="0" fontId="2" fillId="0" borderId="26" xfId="0" applyFont="1" applyBorder="1"/>
    <xf numFmtId="0" fontId="4" fillId="0" borderId="3" xfId="0" applyFont="1" applyBorder="1"/>
    <xf numFmtId="49" fontId="4" fillId="0" borderId="2" xfId="0" applyNumberFormat="1" applyFont="1" applyBorder="1"/>
    <xf numFmtId="49" fontId="4" fillId="0" borderId="3" xfId="0" applyNumberFormat="1" applyFont="1" applyBorder="1"/>
    <xf numFmtId="0" fontId="4" fillId="0" borderId="15" xfId="0" applyFont="1" applyBorder="1"/>
    <xf numFmtId="0" fontId="4" fillId="0" borderId="27" xfId="0" applyFont="1" applyBorder="1" applyAlignment="1">
      <alignment horizontal="left"/>
    </xf>
    <xf numFmtId="0" fontId="8" fillId="0" borderId="26" xfId="0" applyFont="1" applyBorder="1"/>
    <xf numFmtId="49" fontId="4" fillId="0" borderId="27" xfId="0" applyNumberFormat="1" applyFont="1" applyBorder="1" applyAlignment="1">
      <alignment horizontal="left"/>
    </xf>
    <xf numFmtId="49" fontId="8" fillId="2" borderId="26" xfId="0" applyNumberFormat="1" applyFont="1" applyFill="1" applyBorder="1"/>
    <xf numFmtId="49" fontId="2" fillId="2" borderId="3" xfId="0" applyNumberFormat="1" applyFont="1" applyFill="1" applyBorder="1"/>
    <xf numFmtId="49" fontId="8" fillId="2" borderId="2" xfId="0" applyNumberFormat="1" applyFont="1" applyFill="1" applyBorder="1"/>
    <xf numFmtId="49" fontId="2" fillId="2" borderId="2" xfId="0" applyNumberFormat="1" applyFont="1" applyFill="1" applyBorder="1"/>
    <xf numFmtId="0" fontId="4" fillId="0" borderId="15" xfId="0" applyFont="1" applyFill="1" applyBorder="1"/>
    <xf numFmtId="3" fontId="4" fillId="0" borderId="27" xfId="0" applyNumberFormat="1" applyFont="1" applyBorder="1" applyAlignment="1">
      <alignment horizontal="left"/>
    </xf>
    <xf numFmtId="0" fontId="2" fillId="0" borderId="0" xfId="0" applyFont="1" applyFill="1"/>
    <xf numFmtId="49" fontId="8" fillId="2" borderId="28" xfId="0" applyNumberFormat="1" applyFont="1" applyFill="1" applyBorder="1"/>
    <xf numFmtId="49" fontId="2" fillId="2" borderId="5" xfId="0" applyNumberFormat="1" applyFont="1" applyFill="1" applyBorder="1"/>
    <xf numFmtId="49" fontId="8" fillId="2" borderId="0" xfId="0" applyNumberFormat="1" applyFont="1" applyFill="1" applyBorder="1"/>
    <xf numFmtId="49" fontId="2" fillId="2" borderId="0" xfId="0" applyNumberFormat="1" applyFont="1" applyFill="1" applyBorder="1"/>
    <xf numFmtId="49" fontId="4" fillId="0" borderId="15" xfId="0" applyNumberFormat="1" applyFont="1" applyBorder="1" applyAlignment="1">
      <alignment horizontal="left"/>
    </xf>
    <xf numFmtId="0" fontId="4" fillId="0" borderId="29" xfId="0" applyFont="1" applyBorder="1"/>
    <xf numFmtId="0" fontId="4" fillId="0" borderId="15" xfId="0" applyNumberFormat="1" applyFont="1" applyBorder="1"/>
    <xf numFmtId="0" fontId="4" fillId="0" borderId="30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30" xfId="0" applyFont="1" applyBorder="1" applyAlignment="1">
      <alignment horizontal="left"/>
    </xf>
    <xf numFmtId="0" fontId="2" fillId="0" borderId="0" xfId="0" applyFont="1" applyBorder="1"/>
    <xf numFmtId="0" fontId="4" fillId="0" borderId="15" xfId="0" applyFont="1" applyFill="1" applyBorder="1" applyAlignment="1"/>
    <xf numFmtId="0" fontId="4" fillId="0" borderId="30" xfId="0" applyFont="1" applyFill="1" applyBorder="1" applyAlignment="1"/>
    <xf numFmtId="0" fontId="2" fillId="0" borderId="0" xfId="0" applyFont="1" applyFill="1" applyBorder="1" applyAlignment="1"/>
    <xf numFmtId="0" fontId="4" fillId="0" borderId="15" xfId="0" applyFont="1" applyBorder="1" applyAlignment="1"/>
    <xf numFmtId="0" fontId="4" fillId="0" borderId="30" xfId="0" applyFont="1" applyBorder="1" applyAlignment="1"/>
    <xf numFmtId="3" fontId="2" fillId="0" borderId="0" xfId="0" applyNumberFormat="1" applyFont="1"/>
    <xf numFmtId="0" fontId="4" fillId="0" borderId="26" xfId="0" applyFont="1" applyBorder="1"/>
    <xf numFmtId="0" fontId="4" fillId="0" borderId="19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3" fillId="0" borderId="32" xfId="0" applyFont="1" applyBorder="1" applyAlignment="1">
      <alignment horizontal="centerContinuous" vertical="center"/>
    </xf>
    <xf numFmtId="0" fontId="7" fillId="0" borderId="33" xfId="0" applyFont="1" applyBorder="1" applyAlignment="1">
      <alignment horizontal="centerContinuous" vertical="center"/>
    </xf>
    <xf numFmtId="0" fontId="2" fillId="0" borderId="33" xfId="0" applyFont="1" applyBorder="1" applyAlignment="1">
      <alignment horizontal="centerContinuous" vertical="center"/>
    </xf>
    <xf numFmtId="0" fontId="2" fillId="0" borderId="34" xfId="0" applyFont="1" applyBorder="1" applyAlignment="1">
      <alignment horizontal="centerContinuous" vertical="center"/>
    </xf>
    <xf numFmtId="0" fontId="8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2" fillId="2" borderId="35" xfId="0" applyFont="1" applyFill="1" applyBorder="1" applyAlignment="1">
      <alignment horizontal="centerContinuous"/>
    </xf>
    <xf numFmtId="0" fontId="8" fillId="2" borderId="13" xfId="0" applyFont="1" applyFill="1" applyBorder="1" applyAlignment="1">
      <alignment horizontal="centerContinuous"/>
    </xf>
    <xf numFmtId="0" fontId="2" fillId="2" borderId="13" xfId="0" applyFont="1" applyFill="1" applyBorder="1" applyAlignment="1">
      <alignment horizontal="centerContinuous"/>
    </xf>
    <xf numFmtId="0" fontId="2" fillId="0" borderId="36" xfId="0" applyFont="1" applyBorder="1"/>
    <xf numFmtId="0" fontId="2" fillId="0" borderId="21" xfId="0" applyFont="1" applyBorder="1"/>
    <xf numFmtId="3" fontId="2" fillId="0" borderId="25" xfId="0" applyNumberFormat="1" applyFont="1" applyBorder="1"/>
    <xf numFmtId="0" fontId="2" fillId="0" borderId="22" xfId="0" applyFont="1" applyBorder="1"/>
    <xf numFmtId="3" fontId="2" fillId="0" borderId="24" xfId="0" applyNumberFormat="1" applyFont="1" applyBorder="1"/>
    <xf numFmtId="0" fontId="2" fillId="0" borderId="23" xfId="0" applyFont="1" applyBorder="1"/>
    <xf numFmtId="3" fontId="2" fillId="0" borderId="2" xfId="0" applyNumberFormat="1" applyFont="1" applyBorder="1"/>
    <xf numFmtId="0" fontId="2" fillId="0" borderId="3" xfId="0" applyFont="1" applyBorder="1"/>
    <xf numFmtId="0" fontId="2" fillId="0" borderId="37" xfId="0" applyFont="1" applyBorder="1"/>
    <xf numFmtId="0" fontId="2" fillId="0" borderId="21" xfId="0" applyFont="1" applyBorder="1" applyAlignment="1">
      <alignment shrinkToFit="1"/>
    </xf>
    <xf numFmtId="0" fontId="2" fillId="0" borderId="38" xfId="0" applyFont="1" applyBorder="1"/>
    <xf numFmtId="0" fontId="2" fillId="0" borderId="28" xfId="0" applyFont="1" applyBorder="1"/>
    <xf numFmtId="3" fontId="2" fillId="0" borderId="41" xfId="0" applyNumberFormat="1" applyFont="1" applyBorder="1"/>
    <xf numFmtId="0" fontId="2" fillId="0" borderId="39" xfId="0" applyFont="1" applyBorder="1"/>
    <xf numFmtId="3" fontId="2" fillId="0" borderId="42" xfId="0" applyNumberFormat="1" applyFont="1" applyBorder="1"/>
    <xf numFmtId="0" fontId="2" fillId="0" borderId="40" xfId="0" applyFont="1" applyBorder="1"/>
    <xf numFmtId="0" fontId="8" fillId="2" borderId="22" xfId="0" applyFont="1" applyFill="1" applyBorder="1"/>
    <xf numFmtId="0" fontId="8" fillId="2" borderId="24" xfId="0" applyFont="1" applyFill="1" applyBorder="1"/>
    <xf numFmtId="0" fontId="8" fillId="2" borderId="23" xfId="0" applyFont="1" applyFill="1" applyBorder="1"/>
    <xf numFmtId="0" fontId="8" fillId="2" borderId="43" xfId="0" applyFont="1" applyFill="1" applyBorder="1"/>
    <xf numFmtId="0" fontId="8" fillId="2" borderId="44" xfId="0" applyFont="1" applyFill="1" applyBorder="1"/>
    <xf numFmtId="0" fontId="2" fillId="0" borderId="5" xfId="0" applyFont="1" applyBorder="1"/>
    <xf numFmtId="0" fontId="2" fillId="0" borderId="4" xfId="0" applyFont="1" applyBorder="1"/>
    <xf numFmtId="0" fontId="2" fillId="0" borderId="45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Font="1" applyFill="1" applyBorder="1"/>
    <xf numFmtId="0" fontId="2" fillId="0" borderId="18" xfId="0" applyFont="1" applyBorder="1"/>
    <xf numFmtId="0" fontId="2" fillId="0" borderId="20" xfId="0" applyFont="1" applyBorder="1"/>
    <xf numFmtId="0" fontId="2" fillId="0" borderId="46" xfId="0" applyFont="1" applyBorder="1"/>
    <xf numFmtId="0" fontId="2" fillId="0" borderId="7" xfId="0" applyFont="1" applyBorder="1"/>
    <xf numFmtId="165" fontId="2" fillId="0" borderId="8" xfId="0" applyNumberFormat="1" applyFont="1" applyBorder="1" applyAlignment="1">
      <alignment horizontal="right"/>
    </xf>
    <xf numFmtId="0" fontId="2" fillId="0" borderId="8" xfId="0" applyFont="1" applyBorder="1"/>
    <xf numFmtId="0" fontId="2" fillId="0" borderId="2" xfId="0" applyFont="1" applyBorder="1"/>
    <xf numFmtId="165" fontId="2" fillId="0" borderId="3" xfId="0" applyNumberFormat="1" applyFont="1" applyBorder="1" applyAlignment="1">
      <alignment horizontal="right"/>
    </xf>
    <xf numFmtId="0" fontId="7" fillId="2" borderId="39" xfId="0" applyFont="1" applyFill="1" applyBorder="1"/>
    <xf numFmtId="0" fontId="7" fillId="2" borderId="42" xfId="0" applyFont="1" applyFill="1" applyBorder="1"/>
    <xf numFmtId="0" fontId="7" fillId="2" borderId="40" xfId="0" applyFont="1" applyFill="1" applyBorder="1"/>
    <xf numFmtId="0" fontId="7" fillId="0" borderId="0" xfId="0" applyFont="1"/>
    <xf numFmtId="0" fontId="2" fillId="0" borderId="0" xfId="0" applyFont="1" applyAlignment="1">
      <alignment vertical="justify"/>
    </xf>
    <xf numFmtId="49" fontId="8" fillId="0" borderId="51" xfId="1" applyNumberFormat="1" applyFont="1" applyBorder="1"/>
    <xf numFmtId="49" fontId="2" fillId="0" borderId="51" xfId="1" applyNumberFormat="1" applyFont="1" applyBorder="1"/>
    <xf numFmtId="49" fontId="2" fillId="0" borderId="51" xfId="1" applyNumberFormat="1" applyFont="1" applyBorder="1" applyAlignment="1">
      <alignment horizontal="right"/>
    </xf>
    <xf numFmtId="0" fontId="2" fillId="0" borderId="52" xfId="1" applyFont="1" applyBorder="1"/>
    <xf numFmtId="49" fontId="2" fillId="0" borderId="51" xfId="0" applyNumberFormat="1" applyFont="1" applyBorder="1" applyAlignment="1">
      <alignment horizontal="left"/>
    </xf>
    <xf numFmtId="0" fontId="2" fillId="0" borderId="53" xfId="0" applyNumberFormat="1" applyFont="1" applyBorder="1"/>
    <xf numFmtId="49" fontId="8" fillId="0" borderId="56" xfId="1" applyNumberFormat="1" applyFont="1" applyBorder="1"/>
    <xf numFmtId="49" fontId="2" fillId="0" borderId="56" xfId="1" applyNumberFormat="1" applyFont="1" applyBorder="1"/>
    <xf numFmtId="49" fontId="2" fillId="0" borderId="56" xfId="1" applyNumberFormat="1" applyFont="1" applyBorder="1" applyAlignment="1">
      <alignment horizontal="righ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49" fontId="8" fillId="2" borderId="12" xfId="0" applyNumberFormat="1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35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59" xfId="0" applyFont="1" applyFill="1" applyBorder="1" applyAlignment="1">
      <alignment horizontal="center"/>
    </xf>
    <xf numFmtId="0" fontId="8" fillId="2" borderId="60" xfId="0" applyFont="1" applyFill="1" applyBorder="1" applyAlignment="1">
      <alignment horizontal="center"/>
    </xf>
    <xf numFmtId="3" fontId="2" fillId="0" borderId="45" xfId="0" applyNumberFormat="1" applyFont="1" applyBorder="1"/>
    <xf numFmtId="0" fontId="8" fillId="2" borderId="12" xfId="0" applyFont="1" applyFill="1" applyBorder="1"/>
    <xf numFmtId="0" fontId="8" fillId="2" borderId="13" xfId="0" applyFont="1" applyFill="1" applyBorder="1"/>
    <xf numFmtId="3" fontId="8" fillId="2" borderId="35" xfId="0" applyNumberFormat="1" applyFont="1" applyFill="1" applyBorder="1"/>
    <xf numFmtId="3" fontId="8" fillId="2" borderId="14" xfId="0" applyNumberFormat="1" applyFont="1" applyFill="1" applyBorder="1"/>
    <xf numFmtId="3" fontId="8" fillId="2" borderId="59" xfId="0" applyNumberFormat="1" applyFont="1" applyFill="1" applyBorder="1"/>
    <xf numFmtId="3" fontId="8" fillId="2" borderId="60" xfId="0" applyNumberFormat="1" applyFont="1" applyFill="1" applyBorder="1"/>
    <xf numFmtId="3" fontId="3" fillId="0" borderId="0" xfId="0" applyNumberFormat="1" applyFont="1" applyAlignment="1">
      <alignment horizontal="centerContinuous"/>
    </xf>
    <xf numFmtId="0" fontId="2" fillId="2" borderId="44" xfId="0" applyFont="1" applyFill="1" applyBorder="1"/>
    <xf numFmtId="0" fontId="8" fillId="2" borderId="62" xfId="0" applyFont="1" applyFill="1" applyBorder="1" applyAlignment="1">
      <alignment horizontal="right"/>
    </xf>
    <xf numFmtId="0" fontId="8" fillId="2" borderId="24" xfId="0" applyFont="1" applyFill="1" applyBorder="1" applyAlignment="1">
      <alignment horizontal="right"/>
    </xf>
    <xf numFmtId="0" fontId="8" fillId="2" borderId="23" xfId="0" applyFont="1" applyFill="1" applyBorder="1" applyAlignment="1">
      <alignment horizontal="center"/>
    </xf>
    <xf numFmtId="4" fontId="5" fillId="2" borderId="24" xfId="0" applyNumberFormat="1" applyFont="1" applyFill="1" applyBorder="1" applyAlignment="1">
      <alignment horizontal="right"/>
    </xf>
    <xf numFmtId="4" fontId="5" fillId="2" borderId="44" xfId="0" applyNumberFormat="1" applyFont="1" applyFill="1" applyBorder="1" applyAlignment="1">
      <alignment horizontal="right"/>
    </xf>
    <xf numFmtId="0" fontId="2" fillId="0" borderId="31" xfId="0" applyFont="1" applyBorder="1"/>
    <xf numFmtId="3" fontId="2" fillId="0" borderId="37" xfId="0" applyNumberFormat="1" applyFont="1" applyBorder="1" applyAlignment="1">
      <alignment horizontal="right"/>
    </xf>
    <xf numFmtId="165" fontId="2" fillId="0" borderId="15" xfId="0" applyNumberFormat="1" applyFont="1" applyBorder="1" applyAlignment="1">
      <alignment horizontal="right"/>
    </xf>
    <xf numFmtId="3" fontId="2" fillId="0" borderId="18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right"/>
    </xf>
    <xf numFmtId="3" fontId="2" fillId="0" borderId="31" xfId="0" applyNumberFormat="1" applyFont="1" applyBorder="1" applyAlignment="1">
      <alignment horizontal="right"/>
    </xf>
    <xf numFmtId="0" fontId="2" fillId="2" borderId="39" xfId="0" applyFont="1" applyFill="1" applyBorder="1"/>
    <xf numFmtId="0" fontId="8" fillId="2" borderId="42" xfId="0" applyFont="1" applyFill="1" applyBorder="1"/>
    <xf numFmtId="0" fontId="2" fillId="2" borderId="42" xfId="0" applyFont="1" applyFill="1" applyBorder="1"/>
    <xf numFmtId="4" fontId="2" fillId="2" borderId="48" xfId="0" applyNumberFormat="1" applyFont="1" applyFill="1" applyBorder="1"/>
    <xf numFmtId="4" fontId="2" fillId="2" borderId="39" xfId="0" applyNumberFormat="1" applyFont="1" applyFill="1" applyBorder="1"/>
    <xf numFmtId="4" fontId="2" fillId="2" borderId="42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49" fontId="4" fillId="0" borderId="28" xfId="0" applyNumberFormat="1" applyFont="1" applyBorder="1"/>
    <xf numFmtId="3" fontId="2" fillId="0" borderId="5" xfId="0" applyNumberFormat="1" applyFont="1" applyBorder="1"/>
    <xf numFmtId="3" fontId="2" fillId="0" borderId="17" xfId="0" applyNumberFormat="1" applyFont="1" applyBorder="1"/>
    <xf numFmtId="3" fontId="2" fillId="0" borderId="61" xfId="0" applyNumberFormat="1" applyFont="1" applyBorder="1"/>
    <xf numFmtId="49" fontId="12" fillId="8" borderId="63" xfId="0" applyNumberFormat="1" applyFont="1" applyFill="1" applyBorder="1" applyAlignment="1" applyProtection="1">
      <alignment horizontal="left" wrapText="1"/>
    </xf>
    <xf numFmtId="49" fontId="12" fillId="8" borderId="63" xfId="0" applyNumberFormat="1" applyFont="1" applyFill="1" applyBorder="1" applyAlignment="1" applyProtection="1">
      <alignment horizontal="left"/>
    </xf>
    <xf numFmtId="49" fontId="19" fillId="6" borderId="63" xfId="0" applyNumberFormat="1" applyFont="1" applyFill="1" applyBorder="1" applyAlignment="1" applyProtection="1">
      <alignment horizontal="left" wrapText="1"/>
    </xf>
    <xf numFmtId="49" fontId="12" fillId="6" borderId="63" xfId="0" applyNumberFormat="1" applyFont="1" applyFill="1" applyBorder="1" applyAlignment="1" applyProtection="1">
      <alignment horizontal="left"/>
    </xf>
    <xf numFmtId="3" fontId="12" fillId="6" borderId="63" xfId="0" applyNumberFormat="1" applyFont="1" applyFill="1" applyBorder="1" applyAlignment="1" applyProtection="1">
      <alignment horizontal="left"/>
    </xf>
    <xf numFmtId="49" fontId="12" fillId="6" borderId="63" xfId="0" applyNumberFormat="1" applyFont="1" applyFill="1" applyBorder="1" applyAlignment="1" applyProtection="1">
      <alignment horizontal="left" wrapText="1"/>
    </xf>
    <xf numFmtId="49" fontId="15" fillId="7" borderId="63" xfId="0" applyNumberFormat="1" applyFont="1" applyFill="1" applyBorder="1" applyAlignment="1" applyProtection="1">
      <alignment horizontal="left" wrapText="1"/>
    </xf>
    <xf numFmtId="49" fontId="15" fillId="7" borderId="63" xfId="0" applyNumberFormat="1" applyFont="1" applyFill="1" applyBorder="1" applyAlignment="1" applyProtection="1">
      <alignment horizontal="left"/>
    </xf>
    <xf numFmtId="3" fontId="15" fillId="7" borderId="63" xfId="0" applyNumberFormat="1" applyFont="1" applyFill="1" applyBorder="1" applyAlignment="1" applyProtection="1">
      <alignment horizontal="right"/>
    </xf>
    <xf numFmtId="49" fontId="20" fillId="12" borderId="63" xfId="0" applyNumberFormat="1" applyFont="1" applyFill="1" applyBorder="1" applyAlignment="1" applyProtection="1">
      <alignment horizontal="left" wrapText="1"/>
    </xf>
    <xf numFmtId="49" fontId="20" fillId="12" borderId="63" xfId="0" applyNumberFormat="1" applyFont="1" applyFill="1" applyBorder="1" applyAlignment="1" applyProtection="1">
      <alignment horizontal="left"/>
    </xf>
    <xf numFmtId="3" fontId="20" fillId="12" borderId="63" xfId="0" applyNumberFormat="1" applyFont="1" applyFill="1" applyBorder="1" applyAlignment="1" applyProtection="1">
      <alignment horizontal="right"/>
    </xf>
    <xf numFmtId="3" fontId="12" fillId="8" borderId="63" xfId="0" applyNumberFormat="1" applyFont="1" applyFill="1" applyBorder="1" applyAlignment="1" applyProtection="1">
      <alignment horizontal="right"/>
    </xf>
    <xf numFmtId="49" fontId="1" fillId="0" borderId="0" xfId="0" applyNumberFormat="1" applyFont="1" applyAlignment="1" applyProtection="1">
      <alignment wrapText="1"/>
    </xf>
    <xf numFmtId="49" fontId="0" fillId="0" borderId="0" xfId="0" applyNumberFormat="1" applyProtection="1"/>
    <xf numFmtId="3" fontId="0" fillId="0" borderId="0" xfId="0" applyNumberFormat="1" applyProtection="1"/>
    <xf numFmtId="0" fontId="21" fillId="0" borderId="0" xfId="0" applyFont="1" applyAlignment="1" applyProtection="1">
      <alignment horizontal="center" vertical="top"/>
    </xf>
    <xf numFmtId="4" fontId="12" fillId="6" borderId="63" xfId="0" applyNumberFormat="1" applyFont="1" applyFill="1" applyBorder="1" applyAlignment="1" applyProtection="1">
      <alignment horizontal="left" vertical="top" indent="1"/>
      <protection locked="0"/>
    </xf>
    <xf numFmtId="4" fontId="12" fillId="6" borderId="63" xfId="0" applyNumberFormat="1" applyFont="1" applyFill="1" applyBorder="1" applyAlignment="1" applyProtection="1">
      <alignment horizontal="center" vertical="top"/>
      <protection locked="0"/>
    </xf>
    <xf numFmtId="0" fontId="0" fillId="0" borderId="0" xfId="0" applyProtection="1">
      <protection locked="0"/>
    </xf>
    <xf numFmtId="4" fontId="12" fillId="13" borderId="63" xfId="0" applyNumberFormat="1" applyFont="1" applyFill="1" applyBorder="1" applyAlignment="1" applyProtection="1">
      <alignment horizontal="left" vertical="top" indent="1"/>
      <protection locked="0"/>
    </xf>
    <xf numFmtId="4" fontId="13" fillId="7" borderId="63" xfId="0" applyNumberFormat="1" applyFont="1" applyFill="1" applyBorder="1" applyAlignment="1" applyProtection="1">
      <alignment horizontal="left" vertical="top" indent="1"/>
      <protection locked="0"/>
    </xf>
    <xf numFmtId="4" fontId="13" fillId="13" borderId="63" xfId="0" applyNumberFormat="1" applyFont="1" applyFill="1" applyBorder="1" applyAlignment="1" applyProtection="1">
      <alignment horizontal="left" vertical="top" indent="1"/>
      <protection locked="0"/>
    </xf>
    <xf numFmtId="4" fontId="12" fillId="8" borderId="63" xfId="0" applyNumberFormat="1" applyFont="1" applyFill="1" applyBorder="1" applyAlignment="1" applyProtection="1">
      <alignment horizontal="left" vertical="top" indent="1"/>
      <protection locked="0"/>
    </xf>
    <xf numFmtId="4" fontId="12" fillId="9" borderId="63" xfId="0" applyNumberFormat="1" applyFont="1" applyFill="1" applyBorder="1" applyAlignment="1" applyProtection="1">
      <alignment horizontal="left" vertical="top" indent="1"/>
      <protection locked="0"/>
    </xf>
    <xf numFmtId="4" fontId="13" fillId="10" borderId="63" xfId="0" applyNumberFormat="1" applyFont="1" applyFill="1" applyBorder="1" applyAlignment="1" applyProtection="1">
      <alignment horizontal="left" vertical="top" indent="1"/>
      <protection locked="0"/>
    </xf>
    <xf numFmtId="4" fontId="12" fillId="11" borderId="63" xfId="0" applyNumberFormat="1" applyFont="1" applyFill="1" applyBorder="1" applyAlignment="1" applyProtection="1">
      <alignment horizontal="left" vertical="top" indent="1"/>
      <protection locked="0"/>
    </xf>
    <xf numFmtId="4" fontId="11" fillId="0" borderId="0" xfId="0" applyNumberFormat="1" applyFont="1" applyAlignment="1" applyProtection="1">
      <alignment horizontal="left" vertical="top" indent="1"/>
      <protection locked="0"/>
    </xf>
    <xf numFmtId="4" fontId="16" fillId="0" borderId="0" xfId="0" applyNumberFormat="1" applyFont="1" applyAlignment="1" applyProtection="1">
      <alignment horizontal="left" vertical="top" indent="1"/>
      <protection locked="0"/>
    </xf>
    <xf numFmtId="0" fontId="11" fillId="0" borderId="0" xfId="0" applyFont="1" applyAlignment="1" applyProtection="1">
      <alignment horizontal="center" vertical="top"/>
    </xf>
    <xf numFmtId="49" fontId="12" fillId="6" borderId="63" xfId="0" applyNumberFormat="1" applyFont="1" applyFill="1" applyBorder="1" applyAlignment="1" applyProtection="1">
      <alignment horizontal="left" vertical="top" wrapText="1" indent="1"/>
    </xf>
    <xf numFmtId="49" fontId="12" fillId="6" borderId="63" xfId="0" applyNumberFormat="1" applyFont="1" applyFill="1" applyBorder="1" applyAlignment="1" applyProtection="1">
      <alignment horizontal="left" vertical="top" indent="1"/>
    </xf>
    <xf numFmtId="49" fontId="13" fillId="7" borderId="63" xfId="0" applyNumberFormat="1" applyFont="1" applyFill="1" applyBorder="1" applyAlignment="1" applyProtection="1">
      <alignment horizontal="left" vertical="top" wrapText="1" indent="1"/>
    </xf>
    <xf numFmtId="49" fontId="13" fillId="7" borderId="63" xfId="0" applyNumberFormat="1" applyFont="1" applyFill="1" applyBorder="1" applyAlignment="1" applyProtection="1">
      <alignment horizontal="left" vertical="top" indent="1"/>
    </xf>
    <xf numFmtId="49" fontId="12" fillId="8" borderId="63" xfId="0" applyNumberFormat="1" applyFont="1" applyFill="1" applyBorder="1" applyAlignment="1" applyProtection="1">
      <alignment horizontal="left" vertical="top" wrapText="1" indent="1"/>
    </xf>
    <xf numFmtId="49" fontId="12" fillId="8" borderId="63" xfId="0" applyNumberFormat="1" applyFont="1" applyFill="1" applyBorder="1" applyAlignment="1" applyProtection="1">
      <alignment horizontal="left" vertical="top" indent="1"/>
    </xf>
    <xf numFmtId="0" fontId="11" fillId="9" borderId="0" xfId="0" applyFont="1" applyFill="1" applyAlignment="1" applyProtection="1">
      <alignment horizontal="center" vertical="top"/>
    </xf>
    <xf numFmtId="49" fontId="12" fillId="9" borderId="63" xfId="0" applyNumberFormat="1" applyFont="1" applyFill="1" applyBorder="1" applyAlignment="1" applyProtection="1">
      <alignment horizontal="left" vertical="top" wrapText="1" indent="1"/>
    </xf>
    <xf numFmtId="49" fontId="12" fillId="9" borderId="63" xfId="0" applyNumberFormat="1" applyFont="1" applyFill="1" applyBorder="1" applyAlignment="1" applyProtection="1">
      <alignment horizontal="left" vertical="top" indent="1"/>
    </xf>
    <xf numFmtId="49" fontId="13" fillId="10" borderId="63" xfId="0" applyNumberFormat="1" applyFont="1" applyFill="1" applyBorder="1" applyAlignment="1" applyProtection="1">
      <alignment horizontal="left" vertical="top" wrapText="1" indent="1"/>
    </xf>
    <xf numFmtId="49" fontId="13" fillId="10" borderId="63" xfId="0" applyNumberFormat="1" applyFont="1" applyFill="1" applyBorder="1" applyAlignment="1" applyProtection="1">
      <alignment horizontal="left" vertical="top" indent="1"/>
    </xf>
    <xf numFmtId="0" fontId="11" fillId="11" borderId="0" xfId="0" applyFont="1" applyFill="1" applyAlignment="1" applyProtection="1">
      <alignment horizontal="center" vertical="top"/>
    </xf>
    <xf numFmtId="49" fontId="12" fillId="11" borderId="63" xfId="0" applyNumberFormat="1" applyFont="1" applyFill="1" applyBorder="1" applyAlignment="1" applyProtection="1">
      <alignment horizontal="left" vertical="top" wrapText="1" indent="1"/>
    </xf>
    <xf numFmtId="49" fontId="12" fillId="11" borderId="63" xfId="0" applyNumberFormat="1" applyFont="1" applyFill="1" applyBorder="1" applyAlignment="1" applyProtection="1">
      <alignment horizontal="left" vertical="top" indent="1"/>
    </xf>
    <xf numFmtId="0" fontId="11" fillId="0" borderId="0" xfId="0" applyFont="1" applyFill="1" applyAlignment="1" applyProtection="1">
      <alignment horizontal="center" vertical="top"/>
    </xf>
    <xf numFmtId="49" fontId="12" fillId="0" borderId="63" xfId="0" applyNumberFormat="1" applyFont="1" applyFill="1" applyBorder="1" applyAlignment="1" applyProtection="1">
      <alignment horizontal="left" vertical="top" wrapText="1" indent="1"/>
    </xf>
    <xf numFmtId="49" fontId="12" fillId="0" borderId="63" xfId="0" applyNumberFormat="1" applyFont="1" applyFill="1" applyBorder="1" applyAlignment="1" applyProtection="1">
      <alignment horizontal="left" vertical="top" indent="1"/>
    </xf>
    <xf numFmtId="4" fontId="1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horizontal="left" vertical="top" wrapText="1" indent="1"/>
    </xf>
    <xf numFmtId="49" fontId="11" fillId="0" borderId="0" xfId="0" applyNumberFormat="1" applyFont="1" applyAlignment="1" applyProtection="1">
      <alignment horizontal="left" vertical="top" indent="1"/>
    </xf>
    <xf numFmtId="0" fontId="0" fillId="0" borderId="0" xfId="0" applyProtection="1"/>
    <xf numFmtId="4" fontId="12" fillId="6" borderId="63" xfId="0" applyNumberFormat="1" applyFont="1" applyFill="1" applyBorder="1" applyAlignment="1" applyProtection="1">
      <alignment horizontal="left" vertical="top" indent="1"/>
    </xf>
    <xf numFmtId="4" fontId="13" fillId="7" borderId="63" xfId="0" applyNumberFormat="1" applyFont="1" applyFill="1" applyBorder="1" applyAlignment="1" applyProtection="1">
      <alignment horizontal="left" vertical="top" indent="1"/>
    </xf>
    <xf numFmtId="4" fontId="12" fillId="8" borderId="63" xfId="0" applyNumberFormat="1" applyFont="1" applyFill="1" applyBorder="1" applyAlignment="1" applyProtection="1">
      <alignment horizontal="left" vertical="top" indent="1"/>
    </xf>
    <xf numFmtId="4" fontId="12" fillId="9" borderId="63" xfId="0" applyNumberFormat="1" applyFont="1" applyFill="1" applyBorder="1" applyAlignment="1" applyProtection="1">
      <alignment horizontal="left" vertical="top" indent="1"/>
    </xf>
    <xf numFmtId="4" fontId="13" fillId="10" borderId="63" xfId="0" applyNumberFormat="1" applyFont="1" applyFill="1" applyBorder="1" applyAlignment="1" applyProtection="1">
      <alignment horizontal="left" vertical="top" indent="1"/>
    </xf>
    <xf numFmtId="4" fontId="12" fillId="11" borderId="63" xfId="0" applyNumberFormat="1" applyFont="1" applyFill="1" applyBorder="1" applyAlignment="1" applyProtection="1">
      <alignment horizontal="left" vertical="top" indent="1"/>
    </xf>
    <xf numFmtId="4" fontId="12" fillId="0" borderId="63" xfId="0" applyNumberFormat="1" applyFont="1" applyFill="1" applyBorder="1" applyAlignment="1" applyProtection="1">
      <alignment horizontal="left" vertical="top" indent="1"/>
    </xf>
    <xf numFmtId="4" fontId="11" fillId="0" borderId="0" xfId="0" applyNumberFormat="1" applyFont="1" applyAlignment="1" applyProtection="1">
      <alignment horizontal="left" vertical="top" indent="1"/>
    </xf>
    <xf numFmtId="4" fontId="12" fillId="6" borderId="63" xfId="0" applyNumberFormat="1" applyFont="1" applyFill="1" applyBorder="1" applyAlignment="1" applyProtection="1">
      <alignment horizontal="left"/>
      <protection locked="0"/>
    </xf>
    <xf numFmtId="4" fontId="12" fillId="6" borderId="63" xfId="0" applyNumberFormat="1" applyFont="1" applyFill="1" applyBorder="1" applyAlignment="1" applyProtection="1">
      <alignment horizontal="center"/>
      <protection locked="0"/>
    </xf>
    <xf numFmtId="4" fontId="12" fillId="13" borderId="63" xfId="0" applyNumberFormat="1" applyFont="1" applyFill="1" applyBorder="1" applyAlignment="1" applyProtection="1">
      <alignment horizontal="left"/>
      <protection locked="0"/>
    </xf>
    <xf numFmtId="4" fontId="15" fillId="13" borderId="63" xfId="0" applyNumberFormat="1" applyFont="1" applyFill="1" applyBorder="1" applyAlignment="1" applyProtection="1">
      <alignment horizontal="right"/>
      <protection locked="0"/>
    </xf>
    <xf numFmtId="4" fontId="15" fillId="7" borderId="63" xfId="0" applyNumberFormat="1" applyFont="1" applyFill="1" applyBorder="1" applyAlignment="1" applyProtection="1">
      <alignment horizontal="right"/>
      <protection locked="0"/>
    </xf>
    <xf numFmtId="3" fontId="20" fillId="13" borderId="63" xfId="0" applyNumberFormat="1" applyFont="1" applyFill="1" applyBorder="1" applyAlignment="1" applyProtection="1">
      <alignment horizontal="right"/>
      <protection locked="0"/>
    </xf>
    <xf numFmtId="4" fontId="20" fillId="12" borderId="63" xfId="0" applyNumberFormat="1" applyFont="1" applyFill="1" applyBorder="1" applyAlignment="1" applyProtection="1">
      <alignment horizontal="right"/>
      <protection locked="0"/>
    </xf>
    <xf numFmtId="4" fontId="20" fillId="13" borderId="63" xfId="0" applyNumberFormat="1" applyFont="1" applyFill="1" applyBorder="1" applyAlignment="1" applyProtection="1">
      <alignment horizontal="right"/>
      <protection locked="0"/>
    </xf>
    <xf numFmtId="4" fontId="12" fillId="13" borderId="63" xfId="0" applyNumberFormat="1" applyFont="1" applyFill="1" applyBorder="1" applyAlignment="1" applyProtection="1">
      <alignment horizontal="right"/>
      <protection locked="0"/>
    </xf>
    <xf numFmtId="4" fontId="12" fillId="8" borderId="63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" fontId="1" fillId="0" borderId="0" xfId="0" applyNumberFormat="1" applyFont="1" applyProtection="1">
      <protection locked="0"/>
    </xf>
    <xf numFmtId="0" fontId="0" fillId="0" borderId="0" xfId="0" applyAlignment="1" applyProtection="1">
      <alignment wrapText="1"/>
    </xf>
    <xf numFmtId="4" fontId="2" fillId="0" borderId="7" xfId="0" applyNumberFormat="1" applyFont="1" applyBorder="1" applyAlignment="1">
      <alignment horizontal="right" vertical="center"/>
    </xf>
    <xf numFmtId="4" fontId="2" fillId="0" borderId="8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3" fontId="7" fillId="5" borderId="13" xfId="0" applyNumberFormat="1" applyFont="1" applyFill="1" applyBorder="1" applyAlignment="1">
      <alignment horizontal="right" vertical="center"/>
    </xf>
    <xf numFmtId="3" fontId="7" fillId="5" borderId="14" xfId="0" applyNumberFormat="1" applyFont="1" applyFill="1" applyBorder="1" applyAlignment="1">
      <alignment horizontal="right" vertical="center"/>
    </xf>
    <xf numFmtId="0" fontId="2" fillId="0" borderId="39" xfId="0" applyFont="1" applyBorder="1" applyAlignment="1">
      <alignment horizontal="center" shrinkToFit="1"/>
    </xf>
    <xf numFmtId="0" fontId="2" fillId="0" borderId="40" xfId="0" applyFont="1" applyBorder="1" applyAlignment="1">
      <alignment horizontal="center" shrinkToFit="1"/>
    </xf>
    <xf numFmtId="0" fontId="4" fillId="0" borderId="15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5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167" fontId="2" fillId="0" borderId="1" xfId="0" applyNumberFormat="1" applyFont="1" applyBorder="1" applyAlignment="1">
      <alignment horizontal="right" indent="2"/>
    </xf>
    <xf numFmtId="167" fontId="2" fillId="0" borderId="30" xfId="0" applyNumberFormat="1" applyFont="1" applyBorder="1" applyAlignment="1">
      <alignment horizontal="right" indent="2"/>
    </xf>
    <xf numFmtId="167" fontId="7" fillId="2" borderId="47" xfId="0" applyNumberFormat="1" applyFont="1" applyFill="1" applyBorder="1" applyAlignment="1">
      <alignment horizontal="right" indent="2"/>
    </xf>
    <xf numFmtId="167" fontId="7" fillId="2" borderId="48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2" fillId="0" borderId="49" xfId="1" applyFont="1" applyBorder="1" applyAlignment="1">
      <alignment horizontal="center"/>
    </xf>
    <xf numFmtId="0" fontId="2" fillId="0" borderId="50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2" fillId="0" borderId="55" xfId="1" applyFont="1" applyBorder="1" applyAlignment="1">
      <alignment horizontal="center"/>
    </xf>
    <xf numFmtId="0" fontId="2" fillId="0" borderId="57" xfId="1" applyFont="1" applyBorder="1" applyAlignment="1">
      <alignment horizontal="left"/>
    </xf>
    <xf numFmtId="0" fontId="2" fillId="0" borderId="56" xfId="1" applyFont="1" applyBorder="1" applyAlignment="1">
      <alignment horizontal="left"/>
    </xf>
    <xf numFmtId="0" fontId="2" fillId="0" borderId="58" xfId="1" applyFont="1" applyBorder="1" applyAlignment="1">
      <alignment horizontal="left"/>
    </xf>
    <xf numFmtId="3" fontId="8" fillId="2" borderId="42" xfId="0" applyNumberFormat="1" applyFont="1" applyFill="1" applyBorder="1" applyAlignment="1">
      <alignment horizontal="right"/>
    </xf>
    <xf numFmtId="3" fontId="8" fillId="2" borderId="48" xfId="0" applyNumberFormat="1" applyFont="1" applyFill="1" applyBorder="1" applyAlignment="1">
      <alignment horizontal="right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69"/>
  <sheetViews>
    <sheetView showGridLines="0" topLeftCell="B55" zoomScaleNormal="100" zoomScaleSheetLayoutView="75" workbookViewId="0">
      <selection activeCell="K61" sqref="K61"/>
    </sheetView>
  </sheetViews>
  <sheetFormatPr defaultColWidth="9.109375" defaultRowHeight="13.2" x14ac:dyDescent="0.25"/>
  <cols>
    <col min="1" max="1" width="0.5546875" style="1" hidden="1" customWidth="1"/>
    <col min="2" max="2" width="7.109375" style="1" customWidth="1"/>
    <col min="3" max="3" width="9.109375" style="1"/>
    <col min="4" max="4" width="19.6640625" style="1" customWidth="1"/>
    <col min="5" max="5" width="6.88671875" style="1" customWidth="1"/>
    <col min="6" max="6" width="13.109375" style="1" customWidth="1"/>
    <col min="7" max="7" width="12.44140625" style="2" customWidth="1"/>
    <col min="8" max="8" width="13.5546875" style="1" customWidth="1"/>
    <col min="9" max="9" width="11.44140625" style="2" customWidth="1"/>
    <col min="10" max="10" width="7.6640625" style="2" customWidth="1"/>
    <col min="11" max="15" width="10.6640625" style="1" customWidth="1"/>
    <col min="16" max="16384" width="9.109375" style="1"/>
  </cols>
  <sheetData>
    <row r="1" spans="2:15" ht="12" customHeight="1" x14ac:dyDescent="0.25"/>
    <row r="2" spans="2:15" ht="17.25" customHeight="1" x14ac:dyDescent="0.3">
      <c r="B2" s="3"/>
      <c r="C2" s="4" t="s">
        <v>0</v>
      </c>
      <c r="E2" s="5"/>
      <c r="F2" s="4"/>
      <c r="G2" s="6"/>
      <c r="H2" s="7" t="s">
        <v>1</v>
      </c>
      <c r="I2" s="8">
        <f ca="1">TODAY()</f>
        <v>43956</v>
      </c>
      <c r="K2" s="3"/>
    </row>
    <row r="3" spans="2:15" ht="6" customHeight="1" x14ac:dyDescent="0.25">
      <c r="C3" s="9"/>
      <c r="D3" s="10" t="s">
        <v>2</v>
      </c>
    </row>
    <row r="4" spans="2:15" ht="4.5" customHeight="1" x14ac:dyDescent="0.25"/>
    <row r="5" spans="2:15" ht="13.5" customHeight="1" x14ac:dyDescent="0.3">
      <c r="C5" s="11" t="s">
        <v>3</v>
      </c>
      <c r="D5" s="12" t="s">
        <v>88</v>
      </c>
      <c r="E5" s="13" t="s">
        <v>191</v>
      </c>
      <c r="F5" s="14"/>
      <c r="G5" s="15"/>
      <c r="H5" s="14"/>
      <c r="I5" s="15"/>
      <c r="O5" s="8"/>
    </row>
    <row r="7" spans="2:15" x14ac:dyDescent="0.25">
      <c r="C7" s="16" t="s">
        <v>4</v>
      </c>
      <c r="D7" s="17" t="s">
        <v>102</v>
      </c>
      <c r="H7" s="18" t="s">
        <v>5</v>
      </c>
      <c r="J7" s="17"/>
      <c r="K7" s="17"/>
    </row>
    <row r="8" spans="2:15" x14ac:dyDescent="0.25">
      <c r="D8" s="17" t="s">
        <v>108</v>
      </c>
      <c r="H8" s="18" t="s">
        <v>6</v>
      </c>
      <c r="J8" s="17"/>
      <c r="K8" s="17"/>
    </row>
    <row r="9" spans="2:15" x14ac:dyDescent="0.25">
      <c r="C9" s="18" t="s">
        <v>110</v>
      </c>
      <c r="D9" s="17" t="s">
        <v>109</v>
      </c>
      <c r="H9" s="18"/>
      <c r="J9" s="17"/>
    </row>
    <row r="10" spans="2:15" x14ac:dyDescent="0.25">
      <c r="H10" s="18"/>
      <c r="J10" s="17"/>
    </row>
    <row r="11" spans="2:15" x14ac:dyDescent="0.25">
      <c r="C11" s="16" t="s">
        <v>7</v>
      </c>
      <c r="D11" s="17" t="s">
        <v>189</v>
      </c>
      <c r="H11" s="18" t="s">
        <v>5</v>
      </c>
      <c r="I11" s="2">
        <v>10111603</v>
      </c>
      <c r="J11" s="17"/>
      <c r="K11" s="17"/>
    </row>
    <row r="12" spans="2:15" x14ac:dyDescent="0.25">
      <c r="D12" s="17" t="s">
        <v>190</v>
      </c>
      <c r="H12" s="18" t="s">
        <v>6</v>
      </c>
      <c r="J12" s="17"/>
      <c r="K12" s="17"/>
    </row>
    <row r="13" spans="2:15" ht="12" customHeight="1" x14ac:dyDescent="0.25">
      <c r="C13" s="18"/>
      <c r="D13" s="17" t="s">
        <v>109</v>
      </c>
      <c r="J13" s="18"/>
    </row>
    <row r="14" spans="2:15" ht="24.75" customHeight="1" x14ac:dyDescent="0.25">
      <c r="C14" s="19" t="s">
        <v>8</v>
      </c>
      <c r="H14" s="19" t="s">
        <v>9</v>
      </c>
      <c r="J14" s="18"/>
    </row>
    <row r="15" spans="2:15" ht="12.75" customHeight="1" x14ac:dyDescent="0.25">
      <c r="J15" s="18"/>
    </row>
    <row r="16" spans="2:15" ht="28.5" customHeight="1" x14ac:dyDescent="0.25">
      <c r="C16" s="19" t="s">
        <v>10</v>
      </c>
      <c r="H16" s="19" t="s">
        <v>10</v>
      </c>
    </row>
    <row r="17" spans="2:12" ht="25.5" customHeight="1" x14ac:dyDescent="0.25"/>
    <row r="18" spans="2:12" ht="13.5" customHeight="1" x14ac:dyDescent="0.25">
      <c r="B18" s="20"/>
      <c r="C18" s="21"/>
      <c r="D18" s="21"/>
      <c r="E18" s="22"/>
      <c r="F18" s="23"/>
      <c r="G18" s="24"/>
      <c r="H18" s="25"/>
      <c r="I18" s="24"/>
      <c r="J18" s="26" t="s">
        <v>11</v>
      </c>
      <c r="K18" s="27"/>
    </row>
    <row r="19" spans="2:12" ht="15" customHeight="1" x14ac:dyDescent="0.25">
      <c r="B19" s="28" t="s">
        <v>12</v>
      </c>
      <c r="C19" s="29"/>
      <c r="D19" s="30">
        <v>15</v>
      </c>
      <c r="E19" s="31" t="s">
        <v>13</v>
      </c>
      <c r="F19" s="32"/>
      <c r="G19" s="33"/>
      <c r="H19" s="33"/>
      <c r="I19" s="307">
        <f>ROUND(G32,0)</f>
        <v>0</v>
      </c>
      <c r="J19" s="308"/>
      <c r="K19" s="34"/>
    </row>
    <row r="20" spans="2:12" x14ac:dyDescent="0.25">
      <c r="B20" s="28" t="s">
        <v>14</v>
      </c>
      <c r="C20" s="29"/>
      <c r="D20" s="30">
        <f>SazbaDPH1</f>
        <v>15</v>
      </c>
      <c r="E20" s="31" t="s">
        <v>13</v>
      </c>
      <c r="F20" s="35"/>
      <c r="G20" s="36"/>
      <c r="H20" s="36"/>
      <c r="I20" s="309">
        <f>ROUND(I19*D20/100,0)</f>
        <v>0</v>
      </c>
      <c r="J20" s="310"/>
      <c r="K20" s="34"/>
    </row>
    <row r="21" spans="2:12" x14ac:dyDescent="0.25">
      <c r="B21" s="28" t="s">
        <v>12</v>
      </c>
      <c r="C21" s="29"/>
      <c r="D21" s="30">
        <v>21</v>
      </c>
      <c r="E21" s="31" t="s">
        <v>13</v>
      </c>
      <c r="F21" s="35"/>
      <c r="G21" s="36"/>
      <c r="H21" s="36"/>
      <c r="I21" s="309">
        <f>ROUND(H32,0)</f>
        <v>0</v>
      </c>
      <c r="J21" s="310"/>
      <c r="K21" s="34"/>
    </row>
    <row r="22" spans="2:12" ht="13.8" thickBot="1" x14ac:dyDescent="0.3">
      <c r="B22" s="28" t="s">
        <v>14</v>
      </c>
      <c r="C22" s="29"/>
      <c r="D22" s="30">
        <f>SazbaDPH2</f>
        <v>21</v>
      </c>
      <c r="E22" s="31" t="s">
        <v>13</v>
      </c>
      <c r="F22" s="37"/>
      <c r="G22" s="38"/>
      <c r="H22" s="38"/>
      <c r="I22" s="311">
        <f>ROUND(I21*D21/100,0)</f>
        <v>0</v>
      </c>
      <c r="J22" s="312"/>
      <c r="K22" s="34"/>
    </row>
    <row r="23" spans="2:12" ht="16.2" thickBot="1" x14ac:dyDescent="0.3">
      <c r="B23" s="39" t="s">
        <v>15</v>
      </c>
      <c r="C23" s="40"/>
      <c r="D23" s="40"/>
      <c r="E23" s="41"/>
      <c r="F23" s="42"/>
      <c r="G23" s="43"/>
      <c r="H23" s="43"/>
      <c r="I23" s="313">
        <f>SUM(I19:I22)</f>
        <v>0</v>
      </c>
      <c r="J23" s="314"/>
      <c r="K23" s="44"/>
    </row>
    <row r="26" spans="2:12" ht="1.5" customHeight="1" x14ac:dyDescent="0.25"/>
    <row r="27" spans="2:12" ht="15.75" customHeight="1" x14ac:dyDescent="0.3">
      <c r="B27" s="13" t="s">
        <v>16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5">
      <c r="L28" s="46"/>
    </row>
    <row r="29" spans="2:12" ht="24" customHeight="1" x14ac:dyDescent="0.25">
      <c r="B29" s="47" t="s">
        <v>17</v>
      </c>
      <c r="C29" s="48"/>
      <c r="D29" s="48"/>
      <c r="E29" s="49"/>
      <c r="F29" s="50" t="s">
        <v>18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19</v>
      </c>
      <c r="J29" s="50" t="s">
        <v>13</v>
      </c>
    </row>
    <row r="30" spans="2:12" x14ac:dyDescent="0.25">
      <c r="B30" s="52" t="s">
        <v>89</v>
      </c>
      <c r="C30" s="53" t="s">
        <v>90</v>
      </c>
      <c r="D30" s="54"/>
      <c r="E30" s="55"/>
      <c r="F30" s="56">
        <f>G30+H30+I30</f>
        <v>0</v>
      </c>
      <c r="G30" s="57">
        <v>0</v>
      </c>
      <c r="H30" s="58">
        <f>'SO 601 202004 KL'!C23</f>
        <v>0</v>
      </c>
      <c r="I30" s="58">
        <f t="shared" ref="I30:I31" si="0">(G30*SazbaDPH1)/100+(H30*SazbaDPH2)/100</f>
        <v>0</v>
      </c>
      <c r="J30" s="59">
        <f t="shared" ref="J30:J31" si="1">IF(CelkemObjekty=0,"",F30/CelkemObjekty*100)</f>
        <v>0</v>
      </c>
    </row>
    <row r="31" spans="2:12" x14ac:dyDescent="0.25">
      <c r="B31" s="60" t="s">
        <v>104</v>
      </c>
      <c r="C31" s="61" t="s">
        <v>105</v>
      </c>
      <c r="D31" s="62"/>
      <c r="E31" s="63"/>
      <c r="F31" s="64">
        <f>G31+H31+I31-1</f>
        <v>-1</v>
      </c>
      <c r="G31" s="65">
        <v>0</v>
      </c>
      <c r="H31" s="66">
        <f>'SO 602 202004 KL'!C23</f>
        <v>0</v>
      </c>
      <c r="I31" s="66">
        <f t="shared" si="0"/>
        <v>0</v>
      </c>
      <c r="J31" s="59">
        <f t="shared" si="1"/>
        <v>100</v>
      </c>
    </row>
    <row r="32" spans="2:12" ht="17.25" customHeight="1" x14ac:dyDescent="0.25">
      <c r="B32" s="67" t="s">
        <v>20</v>
      </c>
      <c r="C32" s="68"/>
      <c r="D32" s="69"/>
      <c r="E32" s="70"/>
      <c r="F32" s="71">
        <f>SUM(F30:F31)</f>
        <v>-1</v>
      </c>
      <c r="G32" s="71">
        <f>SUM(G30:G31)</f>
        <v>0</v>
      </c>
      <c r="H32" s="71">
        <f>SUM(H30:H31)</f>
        <v>0</v>
      </c>
      <c r="I32" s="71">
        <f>SUM(I30:I31)</f>
        <v>0</v>
      </c>
      <c r="J32" s="72">
        <f t="shared" ref="J32" si="2">IF(CelkemObjekty=0,"",F32/CelkemObjekty*100)</f>
        <v>100</v>
      </c>
    </row>
    <row r="33" spans="2:11" x14ac:dyDescent="0.25">
      <c r="B33" s="73"/>
      <c r="C33" s="73"/>
      <c r="D33" s="73"/>
      <c r="E33" s="73"/>
      <c r="F33" s="73"/>
      <c r="G33" s="73"/>
      <c r="H33" s="73"/>
      <c r="I33" s="73"/>
      <c r="J33" s="73"/>
      <c r="K33" s="73"/>
    </row>
    <row r="34" spans="2:11" ht="9.75" customHeight="1" x14ac:dyDescent="0.25">
      <c r="B34" s="73"/>
      <c r="C34" s="73"/>
      <c r="D34" s="73"/>
      <c r="E34" s="73"/>
      <c r="F34" s="73"/>
      <c r="G34" s="73"/>
      <c r="H34" s="73"/>
      <c r="I34" s="73"/>
      <c r="J34" s="73"/>
      <c r="K34" s="73"/>
    </row>
    <row r="35" spans="2:11" ht="7.5" customHeight="1" x14ac:dyDescent="0.25">
      <c r="B35" s="73"/>
      <c r="C35" s="73"/>
      <c r="D35" s="73"/>
      <c r="E35" s="73"/>
      <c r="F35" s="73"/>
      <c r="G35" s="73"/>
      <c r="H35" s="73"/>
      <c r="I35" s="73"/>
      <c r="J35" s="73"/>
      <c r="K35" s="73"/>
    </row>
    <row r="36" spans="2:11" ht="17.399999999999999" x14ac:dyDescent="0.3">
      <c r="B36" s="13" t="s">
        <v>21</v>
      </c>
      <c r="C36" s="45"/>
      <c r="D36" s="45"/>
      <c r="E36" s="45"/>
      <c r="F36" s="45"/>
      <c r="G36" s="45"/>
      <c r="H36" s="45"/>
      <c r="I36" s="45"/>
      <c r="J36" s="45"/>
      <c r="K36" s="73"/>
    </row>
    <row r="37" spans="2:11" x14ac:dyDescent="0.25">
      <c r="K37" s="73"/>
    </row>
    <row r="38" spans="2:11" ht="26.4" x14ac:dyDescent="0.25">
      <c r="B38" s="74" t="s">
        <v>22</v>
      </c>
      <c r="C38" s="75" t="s">
        <v>23</v>
      </c>
      <c r="D38" s="48"/>
      <c r="E38" s="49"/>
      <c r="F38" s="50" t="s">
        <v>18</v>
      </c>
      <c r="G38" s="51" t="str">
        <f>CONCATENATE("Základ DPH ",SazbaDPH1," %")</f>
        <v>Základ DPH 15 %</v>
      </c>
      <c r="H38" s="50" t="str">
        <f>CONCATENATE("Základ DPH ",SazbaDPH2," %")</f>
        <v>Základ DPH 21 %</v>
      </c>
      <c r="I38" s="51" t="s">
        <v>19</v>
      </c>
      <c r="J38" s="50" t="s">
        <v>13</v>
      </c>
    </row>
    <row r="39" spans="2:11" x14ac:dyDescent="0.25">
      <c r="B39" s="76" t="s">
        <v>89</v>
      </c>
      <c r="C39" s="77" t="s">
        <v>103</v>
      </c>
      <c r="D39" s="54"/>
      <c r="E39" s="55"/>
      <c r="F39" s="56">
        <f>G39+H39+I39</f>
        <v>0</v>
      </c>
      <c r="G39" s="57">
        <v>0</v>
      </c>
      <c r="H39" s="58">
        <f>H30</f>
        <v>0</v>
      </c>
      <c r="I39" s="65">
        <f t="shared" ref="I39:I40" si="3">(G39*SazbaDPH1)/100+(H39*SazbaDPH2)/100</f>
        <v>0</v>
      </c>
      <c r="J39" s="59">
        <f t="shared" ref="J39:J40" si="4">IF(CelkemObjekty=0,"",F39/CelkemObjekty*100)</f>
        <v>0</v>
      </c>
    </row>
    <row r="40" spans="2:11" x14ac:dyDescent="0.25">
      <c r="B40" s="78" t="s">
        <v>104</v>
      </c>
      <c r="C40" s="79" t="s">
        <v>107</v>
      </c>
      <c r="D40" s="62"/>
      <c r="E40" s="63"/>
      <c r="F40" s="64">
        <f>G40+H40+I40-1</f>
        <v>-1</v>
      </c>
      <c r="G40" s="65">
        <v>0</v>
      </c>
      <c r="H40" s="66">
        <f>H31</f>
        <v>0</v>
      </c>
      <c r="I40" s="65">
        <f t="shared" si="3"/>
        <v>0</v>
      </c>
      <c r="J40" s="59">
        <f t="shared" si="4"/>
        <v>100</v>
      </c>
    </row>
    <row r="41" spans="2:11" x14ac:dyDescent="0.25">
      <c r="B41" s="67" t="s">
        <v>20</v>
      </c>
      <c r="C41" s="68"/>
      <c r="D41" s="69"/>
      <c r="E41" s="70"/>
      <c r="F41" s="71">
        <f>SUM(F39:F40)</f>
        <v>-1</v>
      </c>
      <c r="G41" s="80">
        <f>SUM(G39:G40)</f>
        <v>0</v>
      </c>
      <c r="H41" s="71">
        <f>SUM(H39:H40)</f>
        <v>0</v>
      </c>
      <c r="I41" s="80">
        <f>SUM(I39:I40)</f>
        <v>0</v>
      </c>
      <c r="J41" s="72">
        <f t="shared" ref="J41" si="5">IF(CelkemObjekty=0,"",F41/CelkemObjekty*100)</f>
        <v>100</v>
      </c>
    </row>
    <row r="42" spans="2:11" ht="9" customHeight="1" x14ac:dyDescent="0.25"/>
    <row r="43" spans="2:11" ht="6" customHeight="1" x14ac:dyDescent="0.25"/>
    <row r="44" spans="2:11" ht="3" customHeight="1" x14ac:dyDescent="0.25"/>
    <row r="45" spans="2:11" ht="6.75" customHeight="1" x14ac:dyDescent="0.25"/>
    <row r="46" spans="2:11" ht="20.25" customHeight="1" x14ac:dyDescent="0.3">
      <c r="B46" s="13" t="s">
        <v>24</v>
      </c>
      <c r="C46" s="45"/>
      <c r="D46" s="45"/>
      <c r="E46" s="45"/>
      <c r="F46" s="45"/>
      <c r="G46" s="45"/>
      <c r="H46" s="45"/>
      <c r="I46" s="45"/>
      <c r="J46" s="45"/>
    </row>
    <row r="47" spans="2:11" ht="9" customHeight="1" x14ac:dyDescent="0.25"/>
    <row r="48" spans="2:11" x14ac:dyDescent="0.25">
      <c r="B48" s="47" t="s">
        <v>25</v>
      </c>
      <c r="C48" s="48"/>
      <c r="D48" s="48"/>
      <c r="E48" s="50" t="s">
        <v>13</v>
      </c>
      <c r="F48" s="50" t="s">
        <v>26</v>
      </c>
      <c r="G48" s="51" t="s">
        <v>27</v>
      </c>
      <c r="H48" s="50" t="s">
        <v>28</v>
      </c>
      <c r="I48" s="51" t="s">
        <v>29</v>
      </c>
      <c r="J48" s="81" t="s">
        <v>30</v>
      </c>
    </row>
    <row r="49" spans="2:10" x14ac:dyDescent="0.25">
      <c r="B49" s="52" t="s">
        <v>92</v>
      </c>
      <c r="C49" s="53" t="s">
        <v>93</v>
      </c>
      <c r="D49" s="54"/>
      <c r="E49" s="82" t="str">
        <f t="shared" ref="E49" si="6">IF(SUM(SoucetDilu)=0,"",SUM(F49:J49)/SUM(SoucetDilu)*100)</f>
        <v/>
      </c>
      <c r="F49" s="58">
        <v>0</v>
      </c>
      <c r="G49" s="57">
        <v>0</v>
      </c>
      <c r="H49" s="58">
        <v>0</v>
      </c>
      <c r="I49" s="57">
        <f>'SO 601 202004 Rek'!H7+'SO 602 202004 Rek'!H7</f>
        <v>0</v>
      </c>
      <c r="J49" s="58">
        <v>0</v>
      </c>
    </row>
    <row r="50" spans="2:10" x14ac:dyDescent="0.25">
      <c r="B50" s="67" t="s">
        <v>20</v>
      </c>
      <c r="C50" s="68"/>
      <c r="D50" s="69"/>
      <c r="E50" s="83" t="str">
        <f>IF(SUM(SoucetDilu)=0,"",SUM(F50:J50)/SUM(SoucetDilu)*100)</f>
        <v/>
      </c>
      <c r="F50" s="71">
        <f>SUM(F49:F49)</f>
        <v>0</v>
      </c>
      <c r="G50" s="80">
        <f>SUM(G49:G49)</f>
        <v>0</v>
      </c>
      <c r="H50" s="71">
        <f>SUM(H49:H49)</f>
        <v>0</v>
      </c>
      <c r="I50" s="80">
        <f>SUM(I49:I49)</f>
        <v>0</v>
      </c>
      <c r="J50" s="71">
        <f>SUM(J49:J49)</f>
        <v>0</v>
      </c>
    </row>
    <row r="52" spans="2:10" ht="2.25" customHeight="1" x14ac:dyDescent="0.25"/>
    <row r="53" spans="2:10" ht="1.5" customHeight="1" x14ac:dyDescent="0.25"/>
    <row r="54" spans="2:10" ht="0.75" customHeight="1" x14ac:dyDescent="0.25"/>
    <row r="55" spans="2:10" ht="0.75" customHeight="1" x14ac:dyDescent="0.25"/>
    <row r="56" spans="2:10" ht="0.75" customHeight="1" x14ac:dyDescent="0.25"/>
    <row r="57" spans="2:10" ht="17.399999999999999" x14ac:dyDescent="0.3">
      <c r="B57" s="13" t="s">
        <v>31</v>
      </c>
      <c r="C57" s="45"/>
      <c r="D57" s="45"/>
      <c r="E57" s="45"/>
      <c r="F57" s="45"/>
      <c r="G57" s="45"/>
      <c r="H57" s="45"/>
      <c r="I57" s="45"/>
      <c r="J57" s="45"/>
    </row>
    <row r="59" spans="2:10" x14ac:dyDescent="0.25">
      <c r="B59" s="47" t="s">
        <v>32</v>
      </c>
      <c r="C59" s="48"/>
      <c r="D59" s="48"/>
      <c r="E59" s="84"/>
      <c r="F59" s="85"/>
      <c r="G59" s="51"/>
      <c r="H59" s="50" t="s">
        <v>18</v>
      </c>
      <c r="I59" s="1"/>
      <c r="J59" s="1"/>
    </row>
    <row r="60" spans="2:10" x14ac:dyDescent="0.25">
      <c r="B60" s="52" t="s">
        <v>94</v>
      </c>
      <c r="C60" s="53"/>
      <c r="D60" s="54"/>
      <c r="E60" s="86"/>
      <c r="F60" s="87"/>
      <c r="G60" s="57"/>
      <c r="H60" s="58">
        <v>0</v>
      </c>
      <c r="I60" s="1"/>
      <c r="J60" s="1"/>
    </row>
    <row r="61" spans="2:10" x14ac:dyDescent="0.25">
      <c r="B61" s="60" t="s">
        <v>95</v>
      </c>
      <c r="C61" s="61"/>
      <c r="D61" s="62"/>
      <c r="E61" s="88"/>
      <c r="F61" s="89"/>
      <c r="G61" s="65"/>
      <c r="H61" s="66">
        <v>0</v>
      </c>
      <c r="I61" s="1"/>
      <c r="J61" s="1"/>
    </row>
    <row r="62" spans="2:10" x14ac:dyDescent="0.25">
      <c r="B62" s="60" t="s">
        <v>96</v>
      </c>
      <c r="C62" s="61"/>
      <c r="D62" s="62"/>
      <c r="E62" s="88"/>
      <c r="F62" s="89"/>
      <c r="G62" s="65"/>
      <c r="H62" s="66">
        <v>0</v>
      </c>
      <c r="I62" s="1"/>
      <c r="J62" s="1"/>
    </row>
    <row r="63" spans="2:10" x14ac:dyDescent="0.25">
      <c r="B63" s="60" t="s">
        <v>97</v>
      </c>
      <c r="C63" s="61"/>
      <c r="D63" s="62"/>
      <c r="E63" s="88"/>
      <c r="F63" s="89"/>
      <c r="G63" s="65"/>
      <c r="H63" s="66">
        <v>0</v>
      </c>
      <c r="I63" s="1"/>
      <c r="J63" s="1"/>
    </row>
    <row r="64" spans="2:10" x14ac:dyDescent="0.25">
      <c r="B64" s="60" t="s">
        <v>98</v>
      </c>
      <c r="C64" s="61"/>
      <c r="D64" s="62"/>
      <c r="E64" s="88"/>
      <c r="F64" s="89"/>
      <c r="G64" s="65"/>
      <c r="H64" s="66">
        <f>'SO 601 202004 KL'!G19+'SO 602 202004 KL'!G19</f>
        <v>0</v>
      </c>
      <c r="I64" s="1"/>
      <c r="J64" s="1"/>
    </row>
    <row r="65" spans="2:10" x14ac:dyDescent="0.25">
      <c r="B65" s="60" t="s">
        <v>99</v>
      </c>
      <c r="C65" s="61"/>
      <c r="D65" s="62"/>
      <c r="E65" s="88"/>
      <c r="F65" s="89"/>
      <c r="G65" s="65"/>
      <c r="H65" s="66">
        <v>0</v>
      </c>
      <c r="I65" s="1"/>
      <c r="J65" s="1"/>
    </row>
    <row r="66" spans="2:10" x14ac:dyDescent="0.25">
      <c r="B66" s="60" t="s">
        <v>100</v>
      </c>
      <c r="C66" s="61"/>
      <c r="D66" s="62"/>
      <c r="E66" s="88"/>
      <c r="F66" s="89"/>
      <c r="G66" s="65"/>
      <c r="H66" s="66">
        <v>0</v>
      </c>
      <c r="I66" s="1"/>
      <c r="J66" s="1"/>
    </row>
    <row r="67" spans="2:10" x14ac:dyDescent="0.25">
      <c r="B67" s="60" t="s">
        <v>101</v>
      </c>
      <c r="C67" s="61"/>
      <c r="D67" s="62"/>
      <c r="E67" s="88"/>
      <c r="F67" s="89"/>
      <c r="G67" s="65"/>
      <c r="H67" s="66">
        <v>0</v>
      </c>
      <c r="I67" s="1"/>
      <c r="J67" s="1"/>
    </row>
    <row r="68" spans="2:10" x14ac:dyDescent="0.25">
      <c r="B68" s="67" t="s">
        <v>20</v>
      </c>
      <c r="C68" s="68"/>
      <c r="D68" s="69"/>
      <c r="E68" s="90"/>
      <c r="F68" s="91"/>
      <c r="G68" s="80"/>
      <c r="H68" s="71">
        <f>SUM(H60:H67)</f>
        <v>0</v>
      </c>
      <c r="I68" s="1"/>
      <c r="J68" s="1"/>
    </row>
    <row r="69" spans="2:10" x14ac:dyDescent="0.25">
      <c r="I69" s="1"/>
      <c r="J69" s="1"/>
    </row>
  </sheetData>
  <sortState ref="B831:K831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7" fitToHeight="9999" orientation="portrait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topLeftCell="A16" zoomScaleNormal="100" workbookViewId="0">
      <selection activeCell="G19" sqref="G19"/>
    </sheetView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92" t="s">
        <v>33</v>
      </c>
      <c r="B1" s="93"/>
      <c r="C1" s="93"/>
      <c r="D1" s="93"/>
      <c r="E1" s="93"/>
      <c r="F1" s="93"/>
      <c r="G1" s="93"/>
    </row>
    <row r="2" spans="1:57" ht="12.75" customHeight="1" x14ac:dyDescent="0.25">
      <c r="A2" s="94" t="s">
        <v>34</v>
      </c>
      <c r="B2" s="95"/>
      <c r="C2" s="96" t="s">
        <v>88</v>
      </c>
      <c r="D2" s="96" t="s">
        <v>90</v>
      </c>
      <c r="E2" s="97"/>
      <c r="F2" s="98" t="s">
        <v>35</v>
      </c>
      <c r="G2" s="99"/>
    </row>
    <row r="3" spans="1:57" ht="3" hidden="1" customHeight="1" x14ac:dyDescent="0.25">
      <c r="A3" s="100"/>
      <c r="B3" s="101"/>
      <c r="C3" s="102"/>
      <c r="D3" s="102"/>
      <c r="E3" s="103"/>
      <c r="F3" s="104"/>
      <c r="G3" s="105"/>
    </row>
    <row r="4" spans="1:57" ht="12" customHeight="1" x14ac:dyDescent="0.25">
      <c r="A4" s="106" t="s">
        <v>36</v>
      </c>
      <c r="B4" s="101"/>
      <c r="C4" s="102"/>
      <c r="D4" s="102"/>
      <c r="E4" s="103"/>
      <c r="F4" s="104" t="s">
        <v>37</v>
      </c>
      <c r="G4" s="107"/>
    </row>
    <row r="5" spans="1:57" ht="12.9" customHeight="1" x14ac:dyDescent="0.25">
      <c r="A5" s="108" t="s">
        <v>89</v>
      </c>
      <c r="B5" s="109"/>
      <c r="C5" s="110" t="s">
        <v>90</v>
      </c>
      <c r="D5" s="111"/>
      <c r="E5" s="109"/>
      <c r="F5" s="104" t="s">
        <v>38</v>
      </c>
      <c r="G5" s="105"/>
    </row>
    <row r="6" spans="1:57" ht="12.9" customHeight="1" x14ac:dyDescent="0.25">
      <c r="A6" s="106" t="s">
        <v>39</v>
      </c>
      <c r="B6" s="101"/>
      <c r="C6" s="102"/>
      <c r="D6" s="102"/>
      <c r="E6" s="103"/>
      <c r="F6" s="112" t="s">
        <v>40</v>
      </c>
      <c r="G6" s="113">
        <v>0</v>
      </c>
      <c r="O6" s="114"/>
    </row>
    <row r="7" spans="1:57" ht="12.9" customHeight="1" x14ac:dyDescent="0.25">
      <c r="A7" s="115" t="s">
        <v>88</v>
      </c>
      <c r="B7" s="116"/>
      <c r="C7" s="117" t="s">
        <v>192</v>
      </c>
      <c r="D7" s="118"/>
      <c r="E7" s="118"/>
      <c r="F7" s="119" t="s">
        <v>41</v>
      </c>
      <c r="G7" s="113">
        <f>IF(G6=0,,ROUND((F30+F32)/G6,1))</f>
        <v>0</v>
      </c>
    </row>
    <row r="8" spans="1:57" x14ac:dyDescent="0.25">
      <c r="A8" s="120" t="s">
        <v>42</v>
      </c>
      <c r="B8" s="104"/>
      <c r="C8" s="317"/>
      <c r="D8" s="317"/>
      <c r="E8" s="318"/>
      <c r="F8" s="121" t="s">
        <v>43</v>
      </c>
      <c r="G8" s="122"/>
      <c r="H8" s="123"/>
      <c r="I8" s="124"/>
    </row>
    <row r="9" spans="1:57" x14ac:dyDescent="0.25">
      <c r="A9" s="120" t="s">
        <v>44</v>
      </c>
      <c r="B9" s="104"/>
      <c r="C9" s="317"/>
      <c r="D9" s="317"/>
      <c r="E9" s="318"/>
      <c r="F9" s="104"/>
      <c r="G9" s="125"/>
      <c r="H9" s="126"/>
    </row>
    <row r="10" spans="1:57" x14ac:dyDescent="0.25">
      <c r="A10" s="120" t="s">
        <v>45</v>
      </c>
      <c r="B10" s="104"/>
      <c r="C10" s="317" t="s">
        <v>102</v>
      </c>
      <c r="D10" s="317"/>
      <c r="E10" s="317"/>
      <c r="F10" s="127"/>
      <c r="G10" s="128"/>
      <c r="H10" s="129"/>
    </row>
    <row r="11" spans="1:57" ht="13.5" customHeight="1" x14ac:dyDescent="0.25">
      <c r="A11" s="120" t="s">
        <v>46</v>
      </c>
      <c r="B11" s="104"/>
      <c r="C11" s="317"/>
      <c r="D11" s="317"/>
      <c r="E11" s="317"/>
      <c r="F11" s="130" t="s">
        <v>47</v>
      </c>
      <c r="G11" s="131"/>
      <c r="H11" s="126"/>
      <c r="BA11" s="132"/>
      <c r="BB11" s="132"/>
      <c r="BC11" s="132"/>
      <c r="BD11" s="132"/>
      <c r="BE11" s="132"/>
    </row>
    <row r="12" spans="1:57" ht="12.75" customHeight="1" x14ac:dyDescent="0.25">
      <c r="A12" s="133" t="s">
        <v>48</v>
      </c>
      <c r="B12" s="101"/>
      <c r="C12" s="319"/>
      <c r="D12" s="319"/>
      <c r="E12" s="319"/>
      <c r="F12" s="134" t="s">
        <v>49</v>
      </c>
      <c r="G12" s="135"/>
      <c r="H12" s="126"/>
    </row>
    <row r="13" spans="1:57" ht="28.5" customHeight="1" thickBot="1" x14ac:dyDescent="0.3">
      <c r="A13" s="136" t="s">
        <v>50</v>
      </c>
      <c r="B13" s="137"/>
      <c r="C13" s="137"/>
      <c r="D13" s="137"/>
      <c r="E13" s="138"/>
      <c r="F13" s="138"/>
      <c r="G13" s="139"/>
      <c r="H13" s="126"/>
    </row>
    <row r="14" spans="1:57" ht="17.25" customHeight="1" thickBot="1" x14ac:dyDescent="0.3">
      <c r="A14" s="140" t="s">
        <v>51</v>
      </c>
      <c r="B14" s="141"/>
      <c r="C14" s="142"/>
      <c r="D14" s="143" t="s">
        <v>52</v>
      </c>
      <c r="E14" s="144"/>
      <c r="F14" s="144"/>
      <c r="G14" s="142"/>
    </row>
    <row r="15" spans="1:57" ht="15.9" customHeight="1" x14ac:dyDescent="0.25">
      <c r="A15" s="145"/>
      <c r="B15" s="146" t="s">
        <v>53</v>
      </c>
      <c r="C15" s="147">
        <f>'SO 601 202004 Rek'!E8</f>
        <v>0</v>
      </c>
      <c r="D15" s="148" t="str">
        <f>'SO 601 202004 Rek'!A13</f>
        <v>Ztížené výrobní podmínky</v>
      </c>
      <c r="E15" s="149"/>
      <c r="F15" s="150"/>
      <c r="G15" s="147">
        <f>'SO 601 202004 Rek'!I13</f>
        <v>0</v>
      </c>
    </row>
    <row r="16" spans="1:57" ht="15.9" customHeight="1" x14ac:dyDescent="0.25">
      <c r="A16" s="145" t="s">
        <v>54</v>
      </c>
      <c r="B16" s="146" t="s">
        <v>55</v>
      </c>
      <c r="C16" s="147">
        <f>'SO 601 202004 Rek'!F8</f>
        <v>0</v>
      </c>
      <c r="D16" s="100" t="str">
        <f>'SO 601 202004 Rek'!A14</f>
        <v>Oborová přirážka</v>
      </c>
      <c r="E16" s="151"/>
      <c r="F16" s="152"/>
      <c r="G16" s="147">
        <f>'SO 601 202004 Rek'!I14</f>
        <v>0</v>
      </c>
    </row>
    <row r="17" spans="1:7" ht="15.9" customHeight="1" x14ac:dyDescent="0.25">
      <c r="A17" s="145" t="s">
        <v>56</v>
      </c>
      <c r="B17" s="146" t="s">
        <v>57</v>
      </c>
      <c r="C17" s="147">
        <f>'SO 601 202004 Rek'!H8</f>
        <v>0</v>
      </c>
      <c r="D17" s="100" t="str">
        <f>'SO 601 202004 Rek'!A15</f>
        <v>Přesun stavebních kapacit</v>
      </c>
      <c r="E17" s="151"/>
      <c r="F17" s="152"/>
      <c r="G17" s="147">
        <f>'SO 601 202004 Rek'!I15</f>
        <v>0</v>
      </c>
    </row>
    <row r="18" spans="1:7" ht="15.9" customHeight="1" x14ac:dyDescent="0.25">
      <c r="A18" s="153" t="s">
        <v>58</v>
      </c>
      <c r="B18" s="154" t="s">
        <v>59</v>
      </c>
      <c r="C18" s="147">
        <f>'SO 601 202004 Rek'!G8</f>
        <v>0</v>
      </c>
      <c r="D18" s="100" t="str">
        <f>'SO 601 202004 Rek'!A16</f>
        <v>Mimostaveništní doprava</v>
      </c>
      <c r="E18" s="151"/>
      <c r="F18" s="152"/>
      <c r="G18" s="147">
        <f>'SO 601 202004 Rek'!I16</f>
        <v>0</v>
      </c>
    </row>
    <row r="19" spans="1:7" ht="15.9" customHeight="1" x14ac:dyDescent="0.25">
      <c r="A19" s="155" t="s">
        <v>60</v>
      </c>
      <c r="B19" s="146"/>
      <c r="C19" s="147">
        <f>SUM(C15:C18)</f>
        <v>0</v>
      </c>
      <c r="D19" s="100" t="str">
        <f>'SO 601 202004 Rek'!A17</f>
        <v>Zařízení staveniště</v>
      </c>
      <c r="E19" s="151"/>
      <c r="F19" s="152"/>
      <c r="G19" s="147">
        <f>'SO 601 202004 Rek'!I17</f>
        <v>0</v>
      </c>
    </row>
    <row r="20" spans="1:7" ht="15.9" customHeight="1" x14ac:dyDescent="0.25">
      <c r="A20" s="155"/>
      <c r="B20" s="146"/>
      <c r="C20" s="147"/>
      <c r="D20" s="100" t="str">
        <f>'SO 601 202004 Rek'!A18</f>
        <v>Provoz investora</v>
      </c>
      <c r="E20" s="151"/>
      <c r="F20" s="152"/>
      <c r="G20" s="147">
        <f>'SO 601 202004 Rek'!I18</f>
        <v>0</v>
      </c>
    </row>
    <row r="21" spans="1:7" ht="15.9" customHeight="1" x14ac:dyDescent="0.25">
      <c r="A21" s="155" t="s">
        <v>30</v>
      </c>
      <c r="B21" s="146"/>
      <c r="C21" s="147">
        <f>'SO 601 202004 Rek'!I8</f>
        <v>0</v>
      </c>
      <c r="D21" s="100" t="str">
        <f>'SO 601 202004 Rek'!A19</f>
        <v>Kompletační činnost (IČD)</v>
      </c>
      <c r="E21" s="151"/>
      <c r="F21" s="152"/>
      <c r="G21" s="147">
        <f>'SO 601 202004 Rek'!I19</f>
        <v>0</v>
      </c>
    </row>
    <row r="22" spans="1:7" ht="15.9" customHeight="1" x14ac:dyDescent="0.25">
      <c r="A22" s="156" t="s">
        <v>61</v>
      </c>
      <c r="B22" s="126"/>
      <c r="C22" s="147">
        <f>C19+C21</f>
        <v>0</v>
      </c>
      <c r="D22" s="100" t="s">
        <v>62</v>
      </c>
      <c r="E22" s="151"/>
      <c r="F22" s="152"/>
      <c r="G22" s="147">
        <f>G23-SUM(G15:G21)</f>
        <v>0</v>
      </c>
    </row>
    <row r="23" spans="1:7" ht="15.9" customHeight="1" thickBot="1" x14ac:dyDescent="0.3">
      <c r="A23" s="315" t="s">
        <v>63</v>
      </c>
      <c r="B23" s="316"/>
      <c r="C23" s="157">
        <f>C22+G23</f>
        <v>0</v>
      </c>
      <c r="D23" s="158" t="s">
        <v>64</v>
      </c>
      <c r="E23" s="159"/>
      <c r="F23" s="160"/>
      <c r="G23" s="147">
        <f>'SO 601 202004 Rek'!H21</f>
        <v>0</v>
      </c>
    </row>
    <row r="24" spans="1:7" x14ac:dyDescent="0.25">
      <c r="A24" s="161" t="s">
        <v>65</v>
      </c>
      <c r="B24" s="162"/>
      <c r="C24" s="163"/>
      <c r="D24" s="162" t="s">
        <v>66</v>
      </c>
      <c r="E24" s="162"/>
      <c r="F24" s="164" t="s">
        <v>67</v>
      </c>
      <c r="G24" s="165"/>
    </row>
    <row r="25" spans="1:7" x14ac:dyDescent="0.25">
      <c r="A25" s="156" t="s">
        <v>68</v>
      </c>
      <c r="B25" s="126"/>
      <c r="C25" s="166"/>
      <c r="D25" s="126" t="s">
        <v>68</v>
      </c>
      <c r="F25" s="167" t="s">
        <v>68</v>
      </c>
      <c r="G25" s="168"/>
    </row>
    <row r="26" spans="1:7" ht="37.5" customHeight="1" x14ac:dyDescent="0.25">
      <c r="A26" s="156" t="s">
        <v>69</v>
      </c>
      <c r="B26" s="169"/>
      <c r="C26" s="166"/>
      <c r="D26" s="126" t="s">
        <v>69</v>
      </c>
      <c r="F26" s="167" t="s">
        <v>69</v>
      </c>
      <c r="G26" s="168"/>
    </row>
    <row r="27" spans="1:7" x14ac:dyDescent="0.25">
      <c r="A27" s="156"/>
      <c r="B27" s="170"/>
      <c r="C27" s="166"/>
      <c r="D27" s="126"/>
      <c r="F27" s="167"/>
      <c r="G27" s="168"/>
    </row>
    <row r="28" spans="1:7" x14ac:dyDescent="0.25">
      <c r="A28" s="156" t="s">
        <v>70</v>
      </c>
      <c r="B28" s="126"/>
      <c r="C28" s="166"/>
      <c r="D28" s="167" t="s">
        <v>71</v>
      </c>
      <c r="E28" s="166"/>
      <c r="F28" s="171" t="s">
        <v>71</v>
      </c>
      <c r="G28" s="168"/>
    </row>
    <row r="29" spans="1:7" ht="69" customHeight="1" x14ac:dyDescent="0.25">
      <c r="A29" s="156"/>
      <c r="B29" s="126"/>
      <c r="C29" s="172"/>
      <c r="D29" s="173"/>
      <c r="E29" s="172"/>
      <c r="F29" s="126"/>
      <c r="G29" s="168"/>
    </row>
    <row r="30" spans="1:7" x14ac:dyDescent="0.25">
      <c r="A30" s="174" t="s">
        <v>12</v>
      </c>
      <c r="B30" s="175"/>
      <c r="C30" s="176">
        <v>21</v>
      </c>
      <c r="D30" s="175" t="s">
        <v>72</v>
      </c>
      <c r="E30" s="177"/>
      <c r="F30" s="321">
        <f>C23-F32</f>
        <v>0</v>
      </c>
      <c r="G30" s="322"/>
    </row>
    <row r="31" spans="1:7" x14ac:dyDescent="0.25">
      <c r="A31" s="174" t="s">
        <v>73</v>
      </c>
      <c r="B31" s="175"/>
      <c r="C31" s="176">
        <f>C30</f>
        <v>21</v>
      </c>
      <c r="D31" s="175" t="s">
        <v>74</v>
      </c>
      <c r="E31" s="177"/>
      <c r="F31" s="321">
        <f>ROUND(PRODUCT(F30,C31/100),0)</f>
        <v>0</v>
      </c>
      <c r="G31" s="322"/>
    </row>
    <row r="32" spans="1:7" x14ac:dyDescent="0.25">
      <c r="A32" s="174" t="s">
        <v>12</v>
      </c>
      <c r="B32" s="175"/>
      <c r="C32" s="176">
        <v>0</v>
      </c>
      <c r="D32" s="175" t="s">
        <v>74</v>
      </c>
      <c r="E32" s="177"/>
      <c r="F32" s="321">
        <v>0</v>
      </c>
      <c r="G32" s="322"/>
    </row>
    <row r="33" spans="1:8" x14ac:dyDescent="0.25">
      <c r="A33" s="174" t="s">
        <v>73</v>
      </c>
      <c r="B33" s="178"/>
      <c r="C33" s="179">
        <f>C32</f>
        <v>0</v>
      </c>
      <c r="D33" s="175" t="s">
        <v>74</v>
      </c>
      <c r="E33" s="152"/>
      <c r="F33" s="321">
        <f>ROUND(PRODUCT(F32,C33/100),0)</f>
        <v>0</v>
      </c>
      <c r="G33" s="322"/>
    </row>
    <row r="34" spans="1:8" s="183" customFormat="1" ht="19.5" customHeight="1" thickBot="1" x14ac:dyDescent="0.35">
      <c r="A34" s="180" t="s">
        <v>75</v>
      </c>
      <c r="B34" s="181"/>
      <c r="C34" s="181"/>
      <c r="D34" s="181"/>
      <c r="E34" s="182"/>
      <c r="F34" s="323">
        <f>ROUND(SUM(F30:F33),0)</f>
        <v>0</v>
      </c>
      <c r="G34" s="324"/>
    </row>
    <row r="36" spans="1:8" x14ac:dyDescent="0.25">
      <c r="A36" s="2" t="s">
        <v>76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5">
      <c r="A37" s="2"/>
      <c r="B37" s="325"/>
      <c r="C37" s="325"/>
      <c r="D37" s="325"/>
      <c r="E37" s="325"/>
      <c r="F37" s="325"/>
      <c r="G37" s="325"/>
      <c r="H37" s="1" t="s">
        <v>2</v>
      </c>
    </row>
    <row r="38" spans="1:8" ht="12.75" customHeight="1" x14ac:dyDescent="0.25">
      <c r="A38" s="184"/>
      <c r="B38" s="325"/>
      <c r="C38" s="325"/>
      <c r="D38" s="325"/>
      <c r="E38" s="325"/>
      <c r="F38" s="325"/>
      <c r="G38" s="325"/>
      <c r="H38" s="1" t="s">
        <v>2</v>
      </c>
    </row>
    <row r="39" spans="1:8" x14ac:dyDescent="0.25">
      <c r="A39" s="184"/>
      <c r="B39" s="325"/>
      <c r="C39" s="325"/>
      <c r="D39" s="325"/>
      <c r="E39" s="325"/>
      <c r="F39" s="325"/>
      <c r="G39" s="325"/>
      <c r="H39" s="1" t="s">
        <v>2</v>
      </c>
    </row>
    <row r="40" spans="1:8" x14ac:dyDescent="0.25">
      <c r="A40" s="184"/>
      <c r="B40" s="325"/>
      <c r="C40" s="325"/>
      <c r="D40" s="325"/>
      <c r="E40" s="325"/>
      <c r="F40" s="325"/>
      <c r="G40" s="325"/>
      <c r="H40" s="1" t="s">
        <v>2</v>
      </c>
    </row>
    <row r="41" spans="1:8" x14ac:dyDescent="0.25">
      <c r="A41" s="184"/>
      <c r="B41" s="325"/>
      <c r="C41" s="325"/>
      <c r="D41" s="325"/>
      <c r="E41" s="325"/>
      <c r="F41" s="325"/>
      <c r="G41" s="325"/>
      <c r="H41" s="1" t="s">
        <v>2</v>
      </c>
    </row>
    <row r="42" spans="1:8" x14ac:dyDescent="0.25">
      <c r="A42" s="184"/>
      <c r="B42" s="325"/>
      <c r="C42" s="325"/>
      <c r="D42" s="325"/>
      <c r="E42" s="325"/>
      <c r="F42" s="325"/>
      <c r="G42" s="325"/>
      <c r="H42" s="1" t="s">
        <v>2</v>
      </c>
    </row>
    <row r="43" spans="1:8" x14ac:dyDescent="0.25">
      <c r="A43" s="184"/>
      <c r="B43" s="325"/>
      <c r="C43" s="325"/>
      <c r="D43" s="325"/>
      <c r="E43" s="325"/>
      <c r="F43" s="325"/>
      <c r="G43" s="325"/>
      <c r="H43" s="1" t="s">
        <v>2</v>
      </c>
    </row>
    <row r="44" spans="1:8" ht="12.75" customHeight="1" x14ac:dyDescent="0.25">
      <c r="A44" s="184"/>
      <c r="B44" s="325"/>
      <c r="C44" s="325"/>
      <c r="D44" s="325"/>
      <c r="E44" s="325"/>
      <c r="F44" s="325"/>
      <c r="G44" s="325"/>
      <c r="H44" s="1" t="s">
        <v>2</v>
      </c>
    </row>
    <row r="45" spans="1:8" ht="12.75" customHeight="1" x14ac:dyDescent="0.25">
      <c r="A45" s="184"/>
      <c r="B45" s="325"/>
      <c r="C45" s="325"/>
      <c r="D45" s="325"/>
      <c r="E45" s="325"/>
      <c r="F45" s="325"/>
      <c r="G45" s="325"/>
      <c r="H45" s="1" t="s">
        <v>2</v>
      </c>
    </row>
    <row r="46" spans="1:8" x14ac:dyDescent="0.25">
      <c r="B46" s="320"/>
      <c r="C46" s="320"/>
      <c r="D46" s="320"/>
      <c r="E46" s="320"/>
      <c r="F46" s="320"/>
      <c r="G46" s="320"/>
    </row>
    <row r="47" spans="1:8" x14ac:dyDescent="0.25">
      <c r="B47" s="320"/>
      <c r="C47" s="320"/>
      <c r="D47" s="320"/>
      <c r="E47" s="320"/>
      <c r="F47" s="320"/>
      <c r="G47" s="320"/>
    </row>
    <row r="48" spans="1:8" x14ac:dyDescent="0.25">
      <c r="B48" s="320"/>
      <c r="C48" s="320"/>
      <c r="D48" s="320"/>
      <c r="E48" s="320"/>
      <c r="F48" s="320"/>
      <c r="G48" s="320"/>
    </row>
    <row r="49" spans="2:7" x14ac:dyDescent="0.25">
      <c r="B49" s="320"/>
      <c r="C49" s="320"/>
      <c r="D49" s="320"/>
      <c r="E49" s="320"/>
      <c r="F49" s="320"/>
      <c r="G49" s="320"/>
    </row>
    <row r="50" spans="2:7" x14ac:dyDescent="0.25">
      <c r="B50" s="320"/>
      <c r="C50" s="320"/>
      <c r="D50" s="320"/>
      <c r="E50" s="320"/>
      <c r="F50" s="320"/>
      <c r="G50" s="320"/>
    </row>
    <row r="51" spans="2:7" x14ac:dyDescent="0.25">
      <c r="B51" s="320"/>
      <c r="C51" s="320"/>
      <c r="D51" s="320"/>
      <c r="E51" s="320"/>
      <c r="F51" s="320"/>
      <c r="G51" s="320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workbookViewId="0">
      <selection activeCell="G17" sqref="G17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57" ht="13.8" thickTop="1" x14ac:dyDescent="0.25">
      <c r="A1" s="326" t="s">
        <v>3</v>
      </c>
      <c r="B1" s="327"/>
      <c r="C1" s="185" t="s">
        <v>193</v>
      </c>
      <c r="D1" s="186"/>
      <c r="E1" s="187"/>
      <c r="F1" s="186"/>
      <c r="G1" s="188" t="s">
        <v>77</v>
      </c>
      <c r="H1" s="189" t="s">
        <v>88</v>
      </c>
      <c r="I1" s="190"/>
    </row>
    <row r="2" spans="1:57" ht="13.8" thickBot="1" x14ac:dyDescent="0.3">
      <c r="A2" s="328" t="s">
        <v>78</v>
      </c>
      <c r="B2" s="329"/>
      <c r="C2" s="191" t="s">
        <v>91</v>
      </c>
      <c r="D2" s="192"/>
      <c r="E2" s="193"/>
      <c r="F2" s="192"/>
      <c r="G2" s="330" t="s">
        <v>90</v>
      </c>
      <c r="H2" s="331"/>
      <c r="I2" s="332"/>
    </row>
    <row r="3" spans="1:57" ht="13.8" thickTop="1" x14ac:dyDescent="0.25">
      <c r="F3" s="126"/>
    </row>
    <row r="4" spans="1:57" ht="19.5" customHeight="1" x14ac:dyDescent="0.3">
      <c r="A4" s="194" t="s">
        <v>79</v>
      </c>
      <c r="B4" s="195"/>
      <c r="C4" s="195"/>
      <c r="D4" s="195"/>
      <c r="E4" s="196"/>
      <c r="F4" s="195"/>
      <c r="G4" s="195"/>
      <c r="H4" s="195"/>
      <c r="I4" s="195"/>
    </row>
    <row r="5" spans="1:57" ht="13.8" thickBot="1" x14ac:dyDescent="0.3"/>
    <row r="6" spans="1:57" s="126" customFormat="1" ht="13.8" thickBot="1" x14ac:dyDescent="0.3">
      <c r="A6" s="197"/>
      <c r="B6" s="198" t="s">
        <v>80</v>
      </c>
      <c r="C6" s="198"/>
      <c r="D6" s="199"/>
      <c r="E6" s="200" t="s">
        <v>26</v>
      </c>
      <c r="F6" s="201" t="s">
        <v>27</v>
      </c>
      <c r="G6" s="201" t="s">
        <v>28</v>
      </c>
      <c r="H6" s="201" t="s">
        <v>29</v>
      </c>
      <c r="I6" s="202" t="s">
        <v>30</v>
      </c>
    </row>
    <row r="7" spans="1:57" s="126" customFormat="1" ht="13.8" thickBot="1" x14ac:dyDescent="0.3">
      <c r="A7" s="231" t="s">
        <v>92</v>
      </c>
      <c r="B7" s="62" t="s">
        <v>93</v>
      </c>
      <c r="D7" s="203"/>
      <c r="E7" s="232">
        <v>0</v>
      </c>
      <c r="F7" s="233">
        <v>0</v>
      </c>
      <c r="G7" s="233">
        <v>0</v>
      </c>
      <c r="H7" s="233">
        <f>'SO 601 202004 Pol'!J116</f>
        <v>0</v>
      </c>
      <c r="I7" s="234">
        <v>0</v>
      </c>
    </row>
    <row r="8" spans="1:57" s="14" customFormat="1" ht="13.8" thickBot="1" x14ac:dyDescent="0.3">
      <c r="A8" s="204"/>
      <c r="B8" s="205" t="s">
        <v>81</v>
      </c>
      <c r="C8" s="205"/>
      <c r="D8" s="206"/>
      <c r="E8" s="207">
        <f>SUM(E7:E7)</f>
        <v>0</v>
      </c>
      <c r="F8" s="208">
        <f>SUM(F7:F7)</f>
        <v>0</v>
      </c>
      <c r="G8" s="208">
        <f>SUM(G7:G7)</f>
        <v>0</v>
      </c>
      <c r="H8" s="208">
        <f>SUM(H7:H7)</f>
        <v>0</v>
      </c>
      <c r="I8" s="209">
        <f>SUM(I7:I7)</f>
        <v>0</v>
      </c>
    </row>
    <row r="9" spans="1:57" x14ac:dyDescent="0.25">
      <c r="A9" s="126"/>
      <c r="B9" s="126"/>
      <c r="C9" s="126"/>
      <c r="D9" s="126"/>
      <c r="E9" s="126"/>
      <c r="F9" s="126"/>
      <c r="G9" s="126"/>
      <c r="H9" s="126"/>
      <c r="I9" s="126"/>
    </row>
    <row r="10" spans="1:57" ht="19.5" customHeight="1" x14ac:dyDescent="0.3">
      <c r="A10" s="195" t="s">
        <v>82</v>
      </c>
      <c r="B10" s="195"/>
      <c r="C10" s="195"/>
      <c r="D10" s="195"/>
      <c r="E10" s="195"/>
      <c r="F10" s="195"/>
      <c r="G10" s="210"/>
      <c r="H10" s="195"/>
      <c r="I10" s="195"/>
      <c r="BA10" s="132"/>
      <c r="BB10" s="132"/>
      <c r="BC10" s="132"/>
      <c r="BD10" s="132"/>
      <c r="BE10" s="132"/>
    </row>
    <row r="11" spans="1:57" ht="13.8" thickBot="1" x14ac:dyDescent="0.3"/>
    <row r="12" spans="1:57" x14ac:dyDescent="0.25">
      <c r="A12" s="161" t="s">
        <v>83</v>
      </c>
      <c r="B12" s="162"/>
      <c r="C12" s="162"/>
      <c r="D12" s="211"/>
      <c r="E12" s="212" t="s">
        <v>84</v>
      </c>
      <c r="F12" s="213" t="s">
        <v>13</v>
      </c>
      <c r="G12" s="214" t="s">
        <v>85</v>
      </c>
      <c r="H12" s="215"/>
      <c r="I12" s="216" t="s">
        <v>84</v>
      </c>
    </row>
    <row r="13" spans="1:57" x14ac:dyDescent="0.25">
      <c r="A13" s="155" t="s">
        <v>94</v>
      </c>
      <c r="B13" s="146"/>
      <c r="C13" s="146"/>
      <c r="D13" s="217"/>
      <c r="E13" s="218">
        <v>0</v>
      </c>
      <c r="F13" s="219">
        <v>0</v>
      </c>
      <c r="G13" s="220">
        <v>0</v>
      </c>
      <c r="H13" s="221"/>
      <c r="I13" s="222">
        <f t="shared" ref="I13:I20" si="0">E13+F13*G13/100</f>
        <v>0</v>
      </c>
      <c r="BA13" s="1">
        <v>0</v>
      </c>
    </row>
    <row r="14" spans="1:57" x14ac:dyDescent="0.25">
      <c r="A14" s="155" t="s">
        <v>95</v>
      </c>
      <c r="B14" s="146"/>
      <c r="C14" s="146"/>
      <c r="D14" s="217"/>
      <c r="E14" s="218">
        <v>0</v>
      </c>
      <c r="F14" s="219">
        <v>0</v>
      </c>
      <c r="G14" s="220">
        <v>0</v>
      </c>
      <c r="H14" s="221"/>
      <c r="I14" s="222">
        <f t="shared" si="0"/>
        <v>0</v>
      </c>
      <c r="BA14" s="1">
        <v>0</v>
      </c>
    </row>
    <row r="15" spans="1:57" x14ac:dyDescent="0.25">
      <c r="A15" s="155" t="s">
        <v>96</v>
      </c>
      <c r="B15" s="146"/>
      <c r="C15" s="146"/>
      <c r="D15" s="217"/>
      <c r="E15" s="218">
        <v>0</v>
      </c>
      <c r="F15" s="219">
        <v>0</v>
      </c>
      <c r="G15" s="220">
        <v>0</v>
      </c>
      <c r="H15" s="221"/>
      <c r="I15" s="222">
        <f t="shared" si="0"/>
        <v>0</v>
      </c>
      <c r="BA15" s="1">
        <v>0</v>
      </c>
    </row>
    <row r="16" spans="1:57" x14ac:dyDescent="0.25">
      <c r="A16" s="155" t="s">
        <v>97</v>
      </c>
      <c r="B16" s="146"/>
      <c r="C16" s="146"/>
      <c r="D16" s="217"/>
      <c r="E16" s="218">
        <v>0</v>
      </c>
      <c r="F16" s="219">
        <v>0</v>
      </c>
      <c r="G16" s="220">
        <v>0</v>
      </c>
      <c r="H16" s="221"/>
      <c r="I16" s="222">
        <f t="shared" si="0"/>
        <v>0</v>
      </c>
      <c r="BA16" s="1">
        <v>0</v>
      </c>
    </row>
    <row r="17" spans="1:53" x14ac:dyDescent="0.25">
      <c r="A17" s="155" t="s">
        <v>98</v>
      </c>
      <c r="B17" s="146"/>
      <c r="C17" s="146"/>
      <c r="D17" s="217"/>
      <c r="E17" s="218">
        <v>0</v>
      </c>
      <c r="F17" s="219">
        <v>0</v>
      </c>
      <c r="G17" s="220">
        <f>H7</f>
        <v>0</v>
      </c>
      <c r="H17" s="221"/>
      <c r="I17" s="222">
        <f t="shared" si="0"/>
        <v>0</v>
      </c>
      <c r="BA17" s="1">
        <v>1</v>
      </c>
    </row>
    <row r="18" spans="1:53" x14ac:dyDescent="0.25">
      <c r="A18" s="155" t="s">
        <v>99</v>
      </c>
      <c r="B18" s="146"/>
      <c r="C18" s="146"/>
      <c r="D18" s="217"/>
      <c r="E18" s="218">
        <v>0</v>
      </c>
      <c r="F18" s="219">
        <v>0</v>
      </c>
      <c r="G18" s="220">
        <v>0</v>
      </c>
      <c r="H18" s="221"/>
      <c r="I18" s="222">
        <f t="shared" si="0"/>
        <v>0</v>
      </c>
      <c r="BA18" s="1">
        <v>1</v>
      </c>
    </row>
    <row r="19" spans="1:53" x14ac:dyDescent="0.25">
      <c r="A19" s="155" t="s">
        <v>100</v>
      </c>
      <c r="B19" s="146"/>
      <c r="C19" s="146"/>
      <c r="D19" s="217"/>
      <c r="E19" s="218">
        <v>0</v>
      </c>
      <c r="F19" s="219">
        <v>0</v>
      </c>
      <c r="G19" s="220">
        <v>0</v>
      </c>
      <c r="H19" s="221"/>
      <c r="I19" s="222">
        <f t="shared" si="0"/>
        <v>0</v>
      </c>
      <c r="BA19" s="1">
        <v>2</v>
      </c>
    </row>
    <row r="20" spans="1:53" x14ac:dyDescent="0.25">
      <c r="A20" s="155" t="s">
        <v>101</v>
      </c>
      <c r="B20" s="146"/>
      <c r="C20" s="146"/>
      <c r="D20" s="217"/>
      <c r="E20" s="218">
        <v>0</v>
      </c>
      <c r="F20" s="219">
        <v>0</v>
      </c>
      <c r="G20" s="220">
        <v>0</v>
      </c>
      <c r="H20" s="221"/>
      <c r="I20" s="222">
        <f t="shared" si="0"/>
        <v>0</v>
      </c>
      <c r="BA20" s="1">
        <v>2</v>
      </c>
    </row>
    <row r="21" spans="1:53" ht="13.8" thickBot="1" x14ac:dyDescent="0.3">
      <c r="A21" s="223"/>
      <c r="B21" s="224" t="s">
        <v>86</v>
      </c>
      <c r="C21" s="225"/>
      <c r="D21" s="226"/>
      <c r="E21" s="227"/>
      <c r="F21" s="228"/>
      <c r="G21" s="228"/>
      <c r="H21" s="333">
        <f>SUM(I13:I20)</f>
        <v>0</v>
      </c>
      <c r="I21" s="334"/>
    </row>
    <row r="23" spans="1:53" x14ac:dyDescent="0.25">
      <c r="B23" s="14"/>
      <c r="F23" s="229"/>
      <c r="G23" s="230"/>
      <c r="H23" s="230"/>
      <c r="I23" s="46"/>
    </row>
    <row r="24" spans="1:53" x14ac:dyDescent="0.25">
      <c r="F24" s="229"/>
      <c r="G24" s="230"/>
      <c r="H24" s="230"/>
      <c r="I24" s="46"/>
    </row>
    <row r="25" spans="1:53" x14ac:dyDescent="0.25">
      <c r="F25" s="229"/>
      <c r="G25" s="230"/>
      <c r="H25" s="230"/>
      <c r="I25" s="46"/>
    </row>
    <row r="26" spans="1:53" x14ac:dyDescent="0.25">
      <c r="F26" s="229"/>
      <c r="G26" s="230"/>
      <c r="H26" s="230"/>
      <c r="I26" s="46"/>
    </row>
    <row r="27" spans="1:53" x14ac:dyDescent="0.25">
      <c r="F27" s="229"/>
      <c r="G27" s="230"/>
      <c r="H27" s="230"/>
      <c r="I27" s="46"/>
    </row>
    <row r="28" spans="1:53" x14ac:dyDescent="0.25">
      <c r="F28" s="229"/>
      <c r="G28" s="230"/>
      <c r="H28" s="230"/>
      <c r="I28" s="46"/>
    </row>
    <row r="29" spans="1:53" x14ac:dyDescent="0.25">
      <c r="F29" s="229"/>
      <c r="G29" s="230"/>
      <c r="H29" s="230"/>
      <c r="I29" s="46"/>
    </row>
    <row r="30" spans="1:53" x14ac:dyDescent="0.25">
      <c r="F30" s="229"/>
      <c r="G30" s="230"/>
      <c r="H30" s="230"/>
      <c r="I30" s="46"/>
    </row>
    <row r="31" spans="1:53" x14ac:dyDescent="0.25">
      <c r="F31" s="229"/>
      <c r="G31" s="230"/>
      <c r="H31" s="230"/>
      <c r="I31" s="46"/>
    </row>
    <row r="32" spans="1:53" x14ac:dyDescent="0.25">
      <c r="F32" s="229"/>
      <c r="G32" s="230"/>
      <c r="H32" s="230"/>
      <c r="I32" s="46"/>
    </row>
    <row r="33" spans="6:9" x14ac:dyDescent="0.25">
      <c r="F33" s="229"/>
      <c r="G33" s="230"/>
      <c r="H33" s="230"/>
      <c r="I33" s="46"/>
    </row>
    <row r="34" spans="6:9" x14ac:dyDescent="0.25">
      <c r="F34" s="229"/>
      <c r="G34" s="230"/>
      <c r="H34" s="230"/>
      <c r="I34" s="46"/>
    </row>
    <row r="35" spans="6:9" x14ac:dyDescent="0.25">
      <c r="F35" s="229"/>
      <c r="G35" s="230"/>
      <c r="H35" s="230"/>
      <c r="I35" s="46"/>
    </row>
    <row r="36" spans="6:9" x14ac:dyDescent="0.25">
      <c r="F36" s="229"/>
      <c r="G36" s="230"/>
      <c r="H36" s="230"/>
      <c r="I36" s="46"/>
    </row>
    <row r="37" spans="6:9" x14ac:dyDescent="0.25">
      <c r="F37" s="229"/>
      <c r="G37" s="230"/>
      <c r="H37" s="230"/>
      <c r="I37" s="46"/>
    </row>
    <row r="38" spans="6:9" x14ac:dyDescent="0.25">
      <c r="F38" s="229"/>
      <c r="G38" s="230"/>
      <c r="H38" s="230"/>
      <c r="I38" s="46"/>
    </row>
    <row r="39" spans="6:9" x14ac:dyDescent="0.25">
      <c r="F39" s="229"/>
      <c r="G39" s="230"/>
      <c r="H39" s="230"/>
      <c r="I39" s="46"/>
    </row>
    <row r="40" spans="6:9" x14ac:dyDescent="0.25">
      <c r="F40" s="229"/>
      <c r="G40" s="230"/>
      <c r="H40" s="230"/>
      <c r="I40" s="46"/>
    </row>
    <row r="41" spans="6:9" x14ac:dyDescent="0.25">
      <c r="F41" s="229"/>
      <c r="G41" s="230"/>
      <c r="H41" s="230"/>
      <c r="I41" s="46"/>
    </row>
    <row r="42" spans="6:9" x14ac:dyDescent="0.25">
      <c r="F42" s="229"/>
      <c r="G42" s="230"/>
      <c r="H42" s="230"/>
      <c r="I42" s="46"/>
    </row>
    <row r="43" spans="6:9" x14ac:dyDescent="0.25">
      <c r="F43" s="229"/>
      <c r="G43" s="230"/>
      <c r="H43" s="230"/>
      <c r="I43" s="46"/>
    </row>
    <row r="44" spans="6:9" x14ac:dyDescent="0.25">
      <c r="F44" s="229"/>
      <c r="G44" s="230"/>
      <c r="H44" s="230"/>
      <c r="I44" s="46"/>
    </row>
    <row r="45" spans="6:9" x14ac:dyDescent="0.25">
      <c r="F45" s="229"/>
      <c r="G45" s="230"/>
      <c r="H45" s="230"/>
      <c r="I45" s="46"/>
    </row>
    <row r="46" spans="6:9" x14ac:dyDescent="0.25">
      <c r="F46" s="229"/>
      <c r="G46" s="230"/>
      <c r="H46" s="230"/>
      <c r="I46" s="46"/>
    </row>
    <row r="47" spans="6:9" x14ac:dyDescent="0.25">
      <c r="F47" s="229"/>
      <c r="G47" s="230"/>
      <c r="H47" s="230"/>
      <c r="I47" s="46"/>
    </row>
    <row r="48" spans="6:9" x14ac:dyDescent="0.25">
      <c r="F48" s="229"/>
      <c r="G48" s="230"/>
      <c r="H48" s="230"/>
      <c r="I48" s="46"/>
    </row>
    <row r="49" spans="6:9" x14ac:dyDescent="0.25">
      <c r="F49" s="229"/>
      <c r="G49" s="230"/>
      <c r="H49" s="230"/>
      <c r="I49" s="46"/>
    </row>
    <row r="50" spans="6:9" x14ac:dyDescent="0.25">
      <c r="F50" s="229"/>
      <c r="G50" s="230"/>
      <c r="H50" s="230"/>
      <c r="I50" s="46"/>
    </row>
    <row r="51" spans="6:9" x14ac:dyDescent="0.25">
      <c r="F51" s="229"/>
      <c r="G51" s="230"/>
      <c r="H51" s="230"/>
      <c r="I51" s="46"/>
    </row>
    <row r="52" spans="6:9" x14ac:dyDescent="0.25">
      <c r="F52" s="229"/>
      <c r="G52" s="230"/>
      <c r="H52" s="230"/>
      <c r="I52" s="46"/>
    </row>
    <row r="53" spans="6:9" x14ac:dyDescent="0.25">
      <c r="F53" s="229"/>
      <c r="G53" s="230"/>
      <c r="H53" s="230"/>
      <c r="I53" s="46"/>
    </row>
    <row r="54" spans="6:9" x14ac:dyDescent="0.25">
      <c r="F54" s="229"/>
      <c r="G54" s="230"/>
      <c r="H54" s="230"/>
      <c r="I54" s="46"/>
    </row>
    <row r="55" spans="6:9" x14ac:dyDescent="0.25">
      <c r="F55" s="229"/>
      <c r="G55" s="230"/>
      <c r="H55" s="230"/>
      <c r="I55" s="46"/>
    </row>
    <row r="56" spans="6:9" x14ac:dyDescent="0.25">
      <c r="F56" s="229"/>
      <c r="G56" s="230"/>
      <c r="H56" s="230"/>
      <c r="I56" s="46"/>
    </row>
    <row r="57" spans="6:9" x14ac:dyDescent="0.25">
      <c r="F57" s="229"/>
      <c r="G57" s="230"/>
      <c r="H57" s="230"/>
      <c r="I57" s="46"/>
    </row>
    <row r="58" spans="6:9" x14ac:dyDescent="0.25">
      <c r="F58" s="229"/>
      <c r="G58" s="230"/>
      <c r="H58" s="230"/>
      <c r="I58" s="46"/>
    </row>
    <row r="59" spans="6:9" x14ac:dyDescent="0.25">
      <c r="F59" s="229"/>
      <c r="G59" s="230"/>
      <c r="H59" s="230"/>
      <c r="I59" s="46"/>
    </row>
    <row r="60" spans="6:9" x14ac:dyDescent="0.25">
      <c r="F60" s="229"/>
      <c r="G60" s="230"/>
      <c r="H60" s="230"/>
      <c r="I60" s="46"/>
    </row>
    <row r="61" spans="6:9" x14ac:dyDescent="0.25">
      <c r="F61" s="229"/>
      <c r="G61" s="230"/>
      <c r="H61" s="230"/>
      <c r="I61" s="46"/>
    </row>
    <row r="62" spans="6:9" x14ac:dyDescent="0.25">
      <c r="F62" s="229"/>
      <c r="G62" s="230"/>
      <c r="H62" s="230"/>
      <c r="I62" s="46"/>
    </row>
    <row r="63" spans="6:9" x14ac:dyDescent="0.25">
      <c r="F63" s="229"/>
      <c r="G63" s="230"/>
      <c r="H63" s="230"/>
      <c r="I63" s="46"/>
    </row>
    <row r="64" spans="6:9" x14ac:dyDescent="0.25">
      <c r="F64" s="229"/>
      <c r="G64" s="230"/>
      <c r="H64" s="230"/>
      <c r="I64" s="46"/>
    </row>
    <row r="65" spans="6:9" x14ac:dyDescent="0.25">
      <c r="F65" s="229"/>
      <c r="G65" s="230"/>
      <c r="H65" s="230"/>
      <c r="I65" s="46"/>
    </row>
    <row r="66" spans="6:9" x14ac:dyDescent="0.25">
      <c r="F66" s="229"/>
      <c r="G66" s="230"/>
      <c r="H66" s="230"/>
      <c r="I66" s="46"/>
    </row>
    <row r="67" spans="6:9" x14ac:dyDescent="0.25">
      <c r="F67" s="229"/>
      <c r="G67" s="230"/>
      <c r="H67" s="230"/>
      <c r="I67" s="46"/>
    </row>
    <row r="68" spans="6:9" x14ac:dyDescent="0.25">
      <c r="F68" s="229"/>
      <c r="G68" s="230"/>
      <c r="H68" s="230"/>
      <c r="I68" s="46"/>
    </row>
    <row r="69" spans="6:9" x14ac:dyDescent="0.25">
      <c r="F69" s="229"/>
      <c r="G69" s="230"/>
      <c r="H69" s="230"/>
      <c r="I69" s="46"/>
    </row>
    <row r="70" spans="6:9" x14ac:dyDescent="0.25">
      <c r="F70" s="229"/>
      <c r="G70" s="230"/>
      <c r="H70" s="230"/>
      <c r="I70" s="46"/>
    </row>
    <row r="71" spans="6:9" x14ac:dyDescent="0.25">
      <c r="F71" s="229"/>
      <c r="G71" s="230"/>
      <c r="H71" s="230"/>
      <c r="I71" s="46"/>
    </row>
    <row r="72" spans="6:9" x14ac:dyDescent="0.25">
      <c r="F72" s="229"/>
      <c r="G72" s="230"/>
      <c r="H72" s="230"/>
      <c r="I72" s="46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16"/>
  <sheetViews>
    <sheetView topLeftCell="A127" workbookViewId="0">
      <selection activeCell="E96" sqref="E96"/>
    </sheetView>
  </sheetViews>
  <sheetFormatPr defaultRowHeight="13.2" x14ac:dyDescent="0.25"/>
  <cols>
    <col min="1" max="1" width="4.6640625" style="251" bestFit="1" customWidth="1"/>
    <col min="2" max="2" width="35.44140625" style="285" bestFit="1" customWidth="1"/>
    <col min="3" max="3" width="4.6640625" style="285" bestFit="1" customWidth="1"/>
    <col min="4" max="4" width="7.5546875" style="285" bestFit="1" customWidth="1"/>
    <col min="5" max="5" width="10.5546875" style="254" bestFit="1" customWidth="1"/>
    <col min="6" max="6" width="13.33203125" style="254" bestFit="1" customWidth="1"/>
    <col min="7" max="7" width="9.6640625" style="254" bestFit="1" customWidth="1"/>
    <col min="8" max="8" width="12.6640625" style="254" bestFit="1" customWidth="1"/>
    <col min="9" max="9" width="10.5546875" style="254" bestFit="1" customWidth="1"/>
    <col min="10" max="10" width="14.88671875" style="254" bestFit="1" customWidth="1"/>
    <col min="11" max="16384" width="8.88671875" style="254"/>
  </cols>
  <sheetData>
    <row r="1" spans="1:10" x14ac:dyDescent="0.25">
      <c r="A1" s="264"/>
      <c r="B1" s="265" t="s">
        <v>111</v>
      </c>
      <c r="C1" s="266" t="s">
        <v>112</v>
      </c>
      <c r="D1" s="286" t="s">
        <v>113</v>
      </c>
      <c r="E1" s="252" t="s">
        <v>114</v>
      </c>
      <c r="F1" s="252" t="s">
        <v>115</v>
      </c>
      <c r="G1" s="252" t="s">
        <v>29</v>
      </c>
      <c r="H1" s="252" t="s">
        <v>116</v>
      </c>
      <c r="I1" s="253" t="s">
        <v>224</v>
      </c>
      <c r="J1" s="252" t="s">
        <v>18</v>
      </c>
    </row>
    <row r="2" spans="1:10" ht="40.799999999999997" x14ac:dyDescent="0.25">
      <c r="A2" s="264"/>
      <c r="B2" s="265" t="s">
        <v>117</v>
      </c>
      <c r="C2" s="266"/>
      <c r="D2" s="286"/>
      <c r="E2" s="255"/>
      <c r="F2" s="252"/>
      <c r="G2" s="255"/>
      <c r="H2" s="252"/>
      <c r="I2" s="252"/>
      <c r="J2" s="252"/>
    </row>
    <row r="3" spans="1:10" x14ac:dyDescent="0.25">
      <c r="A3" s="264"/>
      <c r="B3" s="267" t="s">
        <v>118</v>
      </c>
      <c r="C3" s="268" t="s">
        <v>119</v>
      </c>
      <c r="D3" s="287"/>
      <c r="E3" s="257"/>
      <c r="F3" s="256"/>
      <c r="G3" s="257"/>
      <c r="H3" s="256"/>
      <c r="I3" s="256"/>
      <c r="J3" s="256"/>
    </row>
    <row r="4" spans="1:10" x14ac:dyDescent="0.25">
      <c r="A4" s="264">
        <v>1</v>
      </c>
      <c r="B4" s="269" t="s">
        <v>120</v>
      </c>
      <c r="C4" s="270" t="s">
        <v>87</v>
      </c>
      <c r="D4" s="288">
        <v>1</v>
      </c>
      <c r="E4" s="255"/>
      <c r="F4" s="258">
        <f>PRODUCT(D4*E4)</f>
        <v>0</v>
      </c>
      <c r="G4" s="255"/>
      <c r="H4" s="258">
        <f>PRODUCT(D4*G4)</f>
        <v>0</v>
      </c>
      <c r="I4" s="258">
        <f>SUM(E4,G4)</f>
        <v>0</v>
      </c>
      <c r="J4" s="258">
        <f>SUM(F4,H4)</f>
        <v>0</v>
      </c>
    </row>
    <row r="5" spans="1:10" ht="20.399999999999999" x14ac:dyDescent="0.25">
      <c r="A5" s="264">
        <v>2</v>
      </c>
      <c r="B5" s="269" t="s">
        <v>121</v>
      </c>
      <c r="C5" s="270" t="s">
        <v>87</v>
      </c>
      <c r="D5" s="288">
        <v>1</v>
      </c>
      <c r="E5" s="255"/>
      <c r="F5" s="258">
        <f t="shared" ref="F5:F9" si="0">PRODUCT(D5*E5)</f>
        <v>0</v>
      </c>
      <c r="G5" s="255"/>
      <c r="H5" s="258">
        <f t="shared" ref="H5:H9" si="1">PRODUCT(D5*G5)</f>
        <v>0</v>
      </c>
      <c r="I5" s="258">
        <f t="shared" ref="I5:J9" si="2">SUM(E5,G5)</f>
        <v>0</v>
      </c>
      <c r="J5" s="258">
        <f t="shared" si="2"/>
        <v>0</v>
      </c>
    </row>
    <row r="6" spans="1:10" ht="20.399999999999999" x14ac:dyDescent="0.25">
      <c r="A6" s="264">
        <v>3</v>
      </c>
      <c r="B6" s="269" t="s">
        <v>122</v>
      </c>
      <c r="C6" s="270" t="s">
        <v>87</v>
      </c>
      <c r="D6" s="288">
        <v>1</v>
      </c>
      <c r="E6" s="255"/>
      <c r="F6" s="258">
        <f t="shared" si="0"/>
        <v>0</v>
      </c>
      <c r="G6" s="255"/>
      <c r="H6" s="258">
        <f t="shared" si="1"/>
        <v>0</v>
      </c>
      <c r="I6" s="258">
        <f t="shared" si="2"/>
        <v>0</v>
      </c>
      <c r="J6" s="258">
        <f t="shared" si="2"/>
        <v>0</v>
      </c>
    </row>
    <row r="7" spans="1:10" ht="20.399999999999999" x14ac:dyDescent="0.25">
      <c r="A7" s="264">
        <v>4</v>
      </c>
      <c r="B7" s="269" t="s">
        <v>123</v>
      </c>
      <c r="C7" s="270" t="s">
        <v>87</v>
      </c>
      <c r="D7" s="288">
        <v>1</v>
      </c>
      <c r="E7" s="255"/>
      <c r="F7" s="258">
        <f t="shared" si="0"/>
        <v>0</v>
      </c>
      <c r="G7" s="255"/>
      <c r="H7" s="258">
        <f t="shared" si="1"/>
        <v>0</v>
      </c>
      <c r="I7" s="258">
        <f t="shared" si="2"/>
        <v>0</v>
      </c>
      <c r="J7" s="258">
        <f t="shared" si="2"/>
        <v>0</v>
      </c>
    </row>
    <row r="8" spans="1:10" ht="30.6" x14ac:dyDescent="0.25">
      <c r="A8" s="264">
        <v>5</v>
      </c>
      <c r="B8" s="269" t="s">
        <v>124</v>
      </c>
      <c r="C8" s="270" t="s">
        <v>87</v>
      </c>
      <c r="D8" s="288">
        <v>1</v>
      </c>
      <c r="E8" s="255"/>
      <c r="F8" s="258">
        <f t="shared" si="0"/>
        <v>0</v>
      </c>
      <c r="G8" s="255"/>
      <c r="H8" s="258">
        <f t="shared" si="1"/>
        <v>0</v>
      </c>
      <c r="I8" s="258">
        <f t="shared" si="2"/>
        <v>0</v>
      </c>
      <c r="J8" s="258">
        <f t="shared" si="2"/>
        <v>0</v>
      </c>
    </row>
    <row r="9" spans="1:10" ht="91.8" x14ac:dyDescent="0.25">
      <c r="A9" s="264">
        <v>6</v>
      </c>
      <c r="B9" s="269" t="s">
        <v>125</v>
      </c>
      <c r="C9" s="270" t="s">
        <v>87</v>
      </c>
      <c r="D9" s="288">
        <v>3</v>
      </c>
      <c r="E9" s="255"/>
      <c r="F9" s="258">
        <f t="shared" si="0"/>
        <v>0</v>
      </c>
      <c r="G9" s="255"/>
      <c r="H9" s="258">
        <f t="shared" si="1"/>
        <v>0</v>
      </c>
      <c r="I9" s="258">
        <f t="shared" si="2"/>
        <v>0</v>
      </c>
      <c r="J9" s="258">
        <f t="shared" si="2"/>
        <v>0</v>
      </c>
    </row>
    <row r="10" spans="1:10" ht="51" x14ac:dyDescent="0.25">
      <c r="A10" s="271"/>
      <c r="B10" s="272" t="s">
        <v>126</v>
      </c>
      <c r="C10" s="273"/>
      <c r="D10" s="289"/>
      <c r="E10" s="255"/>
      <c r="F10" s="259"/>
      <c r="G10" s="255"/>
      <c r="H10" s="259"/>
      <c r="I10" s="259"/>
      <c r="J10" s="259"/>
    </row>
    <row r="11" spans="1:10" x14ac:dyDescent="0.25">
      <c r="A11" s="264"/>
      <c r="B11" s="269"/>
      <c r="C11" s="270"/>
      <c r="D11" s="288"/>
      <c r="E11" s="255"/>
      <c r="F11" s="258"/>
      <c r="G11" s="255"/>
      <c r="H11" s="258"/>
      <c r="I11" s="258"/>
      <c r="J11" s="258"/>
    </row>
    <row r="12" spans="1:10" x14ac:dyDescent="0.25">
      <c r="A12" s="264"/>
      <c r="B12" s="267" t="s">
        <v>127</v>
      </c>
      <c r="C12" s="268" t="s">
        <v>119</v>
      </c>
      <c r="D12" s="287"/>
      <c r="E12" s="257"/>
      <c r="F12" s="256">
        <f>SUM(F4:F11)</f>
        <v>0</v>
      </c>
      <c r="G12" s="257"/>
      <c r="H12" s="256">
        <f>SUM(H4:H11)</f>
        <v>0</v>
      </c>
      <c r="I12" s="256">
        <v>0</v>
      </c>
      <c r="J12" s="256">
        <f>SUM(J4:J11)</f>
        <v>0</v>
      </c>
    </row>
    <row r="13" spans="1:10" x14ac:dyDescent="0.25">
      <c r="A13" s="264"/>
      <c r="B13" s="269" t="s">
        <v>119</v>
      </c>
      <c r="C13" s="270" t="s">
        <v>119</v>
      </c>
      <c r="D13" s="288"/>
      <c r="E13" s="255"/>
      <c r="F13" s="258"/>
      <c r="G13" s="255"/>
      <c r="H13" s="258"/>
      <c r="I13" s="258"/>
      <c r="J13" s="258"/>
    </row>
    <row r="14" spans="1:10" ht="20.399999999999999" x14ac:dyDescent="0.25">
      <c r="A14" s="264"/>
      <c r="B14" s="274" t="s">
        <v>239</v>
      </c>
      <c r="C14" s="275" t="s">
        <v>119</v>
      </c>
      <c r="D14" s="290"/>
      <c r="E14" s="257"/>
      <c r="F14" s="260"/>
      <c r="G14" s="257"/>
      <c r="H14" s="260"/>
      <c r="I14" s="260"/>
      <c r="J14" s="260"/>
    </row>
    <row r="15" spans="1:10" x14ac:dyDescent="0.25">
      <c r="A15" s="264"/>
      <c r="B15" s="269" t="s">
        <v>129</v>
      </c>
      <c r="C15" s="270" t="s">
        <v>119</v>
      </c>
      <c r="D15" s="288"/>
      <c r="E15" s="255"/>
      <c r="F15" s="258"/>
      <c r="G15" s="255"/>
      <c r="H15" s="258"/>
      <c r="I15" s="258"/>
      <c r="J15" s="258"/>
    </row>
    <row r="16" spans="1:10" ht="20.399999999999999" x14ac:dyDescent="0.25">
      <c r="A16" s="264">
        <v>7</v>
      </c>
      <c r="B16" s="269" t="s">
        <v>212</v>
      </c>
      <c r="C16" s="270" t="s">
        <v>130</v>
      </c>
      <c r="D16" s="288">
        <v>130</v>
      </c>
      <c r="E16" s="255"/>
      <c r="F16" s="258">
        <f t="shared" ref="F16:F85" si="3">PRODUCT(D16*E16)</f>
        <v>0</v>
      </c>
      <c r="G16" s="255"/>
      <c r="H16" s="258">
        <f t="shared" ref="H16:H86" si="4">PRODUCT(D16*G16)</f>
        <v>0</v>
      </c>
      <c r="I16" s="258">
        <f t="shared" ref="I16:J86" si="5">SUM(E16,G16)</f>
        <v>0</v>
      </c>
      <c r="J16" s="258">
        <f t="shared" si="5"/>
        <v>0</v>
      </c>
    </row>
    <row r="17" spans="1:10" ht="20.399999999999999" x14ac:dyDescent="0.25">
      <c r="A17" s="264">
        <v>8</v>
      </c>
      <c r="B17" s="269" t="s">
        <v>222</v>
      </c>
      <c r="C17" s="270" t="s">
        <v>130</v>
      </c>
      <c r="D17" s="288">
        <v>60</v>
      </c>
      <c r="E17" s="255"/>
      <c r="F17" s="258">
        <f t="shared" ref="F17" si="6">PRODUCT(D17*E17)</f>
        <v>0</v>
      </c>
      <c r="G17" s="255"/>
      <c r="H17" s="258">
        <f t="shared" ref="H17" si="7">PRODUCT(D17*G17)</f>
        <v>0</v>
      </c>
      <c r="I17" s="258">
        <f t="shared" ref="I17" si="8">SUM(E17,G17)</f>
        <v>0</v>
      </c>
      <c r="J17" s="258">
        <f t="shared" ref="J17" si="9">SUM(F17,H17)</f>
        <v>0</v>
      </c>
    </row>
    <row r="18" spans="1:10" ht="20.399999999999999" x14ac:dyDescent="0.25">
      <c r="A18" s="264">
        <v>9</v>
      </c>
      <c r="B18" s="269" t="s">
        <v>211</v>
      </c>
      <c r="C18" s="270" t="s">
        <v>130</v>
      </c>
      <c r="D18" s="288">
        <v>95</v>
      </c>
      <c r="E18" s="255"/>
      <c r="F18" s="258">
        <f t="shared" si="3"/>
        <v>0</v>
      </c>
      <c r="G18" s="255"/>
      <c r="H18" s="258">
        <f t="shared" si="4"/>
        <v>0</v>
      </c>
      <c r="I18" s="258">
        <f t="shared" si="5"/>
        <v>0</v>
      </c>
      <c r="J18" s="258">
        <f t="shared" si="5"/>
        <v>0</v>
      </c>
    </row>
    <row r="19" spans="1:10" ht="20.399999999999999" x14ac:dyDescent="0.25">
      <c r="A19" s="264">
        <v>10</v>
      </c>
      <c r="B19" s="269" t="s">
        <v>210</v>
      </c>
      <c r="C19" s="270" t="s">
        <v>130</v>
      </c>
      <c r="D19" s="288">
        <v>585</v>
      </c>
      <c r="E19" s="255"/>
      <c r="F19" s="258">
        <f t="shared" si="3"/>
        <v>0</v>
      </c>
      <c r="G19" s="255"/>
      <c r="H19" s="258">
        <f t="shared" si="4"/>
        <v>0</v>
      </c>
      <c r="I19" s="258">
        <f t="shared" si="5"/>
        <v>0</v>
      </c>
      <c r="J19" s="258">
        <f t="shared" si="5"/>
        <v>0</v>
      </c>
    </row>
    <row r="20" spans="1:10" ht="20.399999999999999" x14ac:dyDescent="0.25">
      <c r="A20" s="264">
        <v>11</v>
      </c>
      <c r="B20" s="269" t="s">
        <v>209</v>
      </c>
      <c r="C20" s="270" t="s">
        <v>130</v>
      </c>
      <c r="D20" s="288">
        <v>275</v>
      </c>
      <c r="E20" s="255"/>
      <c r="F20" s="258">
        <f t="shared" si="3"/>
        <v>0</v>
      </c>
      <c r="G20" s="255"/>
      <c r="H20" s="258">
        <f t="shared" si="4"/>
        <v>0</v>
      </c>
      <c r="I20" s="258">
        <f t="shared" si="5"/>
        <v>0</v>
      </c>
      <c r="J20" s="258">
        <f t="shared" si="5"/>
        <v>0</v>
      </c>
    </row>
    <row r="21" spans="1:10" ht="30.6" x14ac:dyDescent="0.25">
      <c r="A21" s="264">
        <v>12</v>
      </c>
      <c r="B21" s="269" t="s">
        <v>272</v>
      </c>
      <c r="C21" s="270" t="s">
        <v>130</v>
      </c>
      <c r="D21" s="288">
        <v>105</v>
      </c>
      <c r="E21" s="255"/>
      <c r="F21" s="258">
        <f t="shared" si="3"/>
        <v>0</v>
      </c>
      <c r="G21" s="255"/>
      <c r="H21" s="258">
        <f t="shared" si="4"/>
        <v>0</v>
      </c>
      <c r="I21" s="258">
        <f t="shared" si="5"/>
        <v>0</v>
      </c>
      <c r="J21" s="258">
        <f t="shared" si="5"/>
        <v>0</v>
      </c>
    </row>
    <row r="22" spans="1:10" x14ac:dyDescent="0.25">
      <c r="A22" s="264"/>
      <c r="B22" s="269" t="s">
        <v>119</v>
      </c>
      <c r="C22" s="270" t="s">
        <v>119</v>
      </c>
      <c r="D22" s="288"/>
      <c r="E22" s="255"/>
      <c r="F22" s="258"/>
      <c r="G22" s="255"/>
      <c r="H22" s="258"/>
      <c r="I22" s="258"/>
      <c r="J22" s="258"/>
    </row>
    <row r="23" spans="1:10" x14ac:dyDescent="0.25">
      <c r="A23" s="264"/>
      <c r="B23" s="269" t="s">
        <v>129</v>
      </c>
      <c r="C23" s="270" t="s">
        <v>119</v>
      </c>
      <c r="D23" s="288"/>
      <c r="E23" s="255"/>
      <c r="F23" s="258"/>
      <c r="G23" s="255"/>
      <c r="H23" s="258"/>
      <c r="I23" s="258"/>
      <c r="J23" s="258"/>
    </row>
    <row r="24" spans="1:10" x14ac:dyDescent="0.25">
      <c r="A24" s="264">
        <v>13</v>
      </c>
      <c r="B24" s="269" t="s">
        <v>207</v>
      </c>
      <c r="C24" s="270" t="s">
        <v>130</v>
      </c>
      <c r="D24" s="288">
        <v>470</v>
      </c>
      <c r="E24" s="255"/>
      <c r="F24" s="258">
        <f t="shared" si="3"/>
        <v>0</v>
      </c>
      <c r="G24" s="255"/>
      <c r="H24" s="258">
        <f t="shared" si="4"/>
        <v>0</v>
      </c>
      <c r="I24" s="258">
        <f t="shared" si="5"/>
        <v>0</v>
      </c>
      <c r="J24" s="258">
        <f t="shared" si="5"/>
        <v>0</v>
      </c>
    </row>
    <row r="25" spans="1:10" x14ac:dyDescent="0.25">
      <c r="A25" s="264">
        <v>14</v>
      </c>
      <c r="B25" s="269" t="s">
        <v>204</v>
      </c>
      <c r="C25" s="270" t="s">
        <v>130</v>
      </c>
      <c r="D25" s="288">
        <v>145</v>
      </c>
      <c r="E25" s="255"/>
      <c r="F25" s="258">
        <f t="shared" ref="F25" si="10">PRODUCT(D25*E25)</f>
        <v>0</v>
      </c>
      <c r="G25" s="255"/>
      <c r="H25" s="258">
        <f t="shared" ref="H25" si="11">PRODUCT(D25*G25)</f>
        <v>0</v>
      </c>
      <c r="I25" s="258">
        <f t="shared" ref="I25" si="12">SUM(E25,G25)</f>
        <v>0</v>
      </c>
      <c r="J25" s="258">
        <f t="shared" ref="J25" si="13">SUM(F25,H25)</f>
        <v>0</v>
      </c>
    </row>
    <row r="26" spans="1:10" x14ac:dyDescent="0.25">
      <c r="A26" s="264">
        <v>15</v>
      </c>
      <c r="B26" s="269" t="s">
        <v>215</v>
      </c>
      <c r="C26" s="270" t="s">
        <v>130</v>
      </c>
      <c r="D26" s="288">
        <v>205</v>
      </c>
      <c r="E26" s="255"/>
      <c r="F26" s="258">
        <f t="shared" ref="F26" si="14">PRODUCT(D26*E26)</f>
        <v>0</v>
      </c>
      <c r="G26" s="255"/>
      <c r="H26" s="258">
        <f t="shared" ref="H26" si="15">PRODUCT(D26*G26)</f>
        <v>0</v>
      </c>
      <c r="I26" s="258">
        <f t="shared" ref="I26" si="16">SUM(E26,G26)</f>
        <v>0</v>
      </c>
      <c r="J26" s="258">
        <f t="shared" ref="J26" si="17">SUM(F26,H26)</f>
        <v>0</v>
      </c>
    </row>
    <row r="27" spans="1:10" ht="20.399999999999999" x14ac:dyDescent="0.25">
      <c r="A27" s="264">
        <v>16</v>
      </c>
      <c r="B27" s="269" t="s">
        <v>238</v>
      </c>
      <c r="C27" s="270" t="s">
        <v>130</v>
      </c>
      <c r="D27" s="288">
        <v>15</v>
      </c>
      <c r="E27" s="255"/>
      <c r="F27" s="258">
        <f t="shared" ref="F27" si="18">PRODUCT(D27*E27)</f>
        <v>0</v>
      </c>
      <c r="G27" s="255"/>
      <c r="H27" s="258">
        <f t="shared" ref="H27" si="19">PRODUCT(D27*G27)</f>
        <v>0</v>
      </c>
      <c r="I27" s="258">
        <f t="shared" ref="I27" si="20">SUM(E27,G27)</f>
        <v>0</v>
      </c>
      <c r="J27" s="258">
        <f t="shared" ref="J27" si="21">SUM(F27,H27)</f>
        <v>0</v>
      </c>
    </row>
    <row r="28" spans="1:10" x14ac:dyDescent="0.25">
      <c r="A28" s="264"/>
      <c r="B28" s="269" t="s">
        <v>119</v>
      </c>
      <c r="C28" s="270" t="s">
        <v>119</v>
      </c>
      <c r="D28" s="288"/>
      <c r="E28" s="255"/>
      <c r="F28" s="258">
        <f t="shared" si="3"/>
        <v>0</v>
      </c>
      <c r="G28" s="255"/>
      <c r="H28" s="258">
        <f t="shared" si="4"/>
        <v>0</v>
      </c>
      <c r="I28" s="258">
        <f t="shared" si="5"/>
        <v>0</v>
      </c>
      <c r="J28" s="258">
        <f t="shared" si="5"/>
        <v>0</v>
      </c>
    </row>
    <row r="29" spans="1:10" ht="20.399999999999999" x14ac:dyDescent="0.25">
      <c r="A29" s="264">
        <v>17</v>
      </c>
      <c r="B29" s="269" t="s">
        <v>205</v>
      </c>
      <c r="C29" s="270" t="s">
        <v>130</v>
      </c>
      <c r="D29" s="288">
        <v>420</v>
      </c>
      <c r="E29" s="255"/>
      <c r="F29" s="258">
        <f t="shared" si="3"/>
        <v>0</v>
      </c>
      <c r="G29" s="255"/>
      <c r="H29" s="258">
        <f t="shared" si="4"/>
        <v>0</v>
      </c>
      <c r="I29" s="258">
        <f t="shared" si="5"/>
        <v>0</v>
      </c>
      <c r="J29" s="258">
        <f t="shared" si="5"/>
        <v>0</v>
      </c>
    </row>
    <row r="30" spans="1:10" ht="20.399999999999999" x14ac:dyDescent="0.25">
      <c r="A30" s="264">
        <v>18</v>
      </c>
      <c r="B30" s="269" t="s">
        <v>206</v>
      </c>
      <c r="C30" s="270" t="s">
        <v>130</v>
      </c>
      <c r="D30" s="288">
        <v>300</v>
      </c>
      <c r="E30" s="255"/>
      <c r="F30" s="258">
        <f t="shared" si="3"/>
        <v>0</v>
      </c>
      <c r="G30" s="255"/>
      <c r="H30" s="258">
        <f t="shared" si="4"/>
        <v>0</v>
      </c>
      <c r="I30" s="258">
        <f t="shared" si="5"/>
        <v>0</v>
      </c>
      <c r="J30" s="258">
        <f t="shared" si="5"/>
        <v>0</v>
      </c>
    </row>
    <row r="31" spans="1:10" ht="30.6" x14ac:dyDescent="0.25">
      <c r="A31" s="264">
        <v>19</v>
      </c>
      <c r="B31" s="269" t="s">
        <v>208</v>
      </c>
      <c r="C31" s="270" t="s">
        <v>130</v>
      </c>
      <c r="D31" s="288">
        <v>90</v>
      </c>
      <c r="E31" s="255"/>
      <c r="F31" s="258">
        <f t="shared" si="3"/>
        <v>0</v>
      </c>
      <c r="G31" s="255"/>
      <c r="H31" s="258">
        <f t="shared" si="4"/>
        <v>0</v>
      </c>
      <c r="I31" s="258">
        <f t="shared" si="5"/>
        <v>0</v>
      </c>
      <c r="J31" s="258">
        <f t="shared" si="5"/>
        <v>0</v>
      </c>
    </row>
    <row r="32" spans="1:10" ht="51" x14ac:dyDescent="0.25">
      <c r="A32" s="264">
        <v>20</v>
      </c>
      <c r="B32" s="269" t="s">
        <v>244</v>
      </c>
      <c r="C32" s="270" t="s">
        <v>87</v>
      </c>
      <c r="D32" s="288">
        <v>81</v>
      </c>
      <c r="E32" s="255"/>
      <c r="F32" s="258">
        <f t="shared" ref="F32" si="22">PRODUCT(D32*E32)</f>
        <v>0</v>
      </c>
      <c r="G32" s="255"/>
      <c r="H32" s="258">
        <f>PRODUCT(D32*G32)</f>
        <v>0</v>
      </c>
      <c r="I32" s="258">
        <f t="shared" ref="I32" si="23">SUM(E32,G32)</f>
        <v>0</v>
      </c>
      <c r="J32" s="258">
        <f t="shared" ref="J32" si="24">SUM(F32,H32)</f>
        <v>0</v>
      </c>
    </row>
    <row r="33" spans="1:10" x14ac:dyDescent="0.25">
      <c r="A33" s="264"/>
      <c r="B33" s="269" t="s">
        <v>119</v>
      </c>
      <c r="C33" s="270" t="s">
        <v>119</v>
      </c>
      <c r="D33" s="288"/>
      <c r="E33" s="255"/>
      <c r="F33" s="258"/>
      <c r="G33" s="255"/>
      <c r="H33" s="258"/>
      <c r="I33" s="258"/>
      <c r="J33" s="258"/>
    </row>
    <row r="34" spans="1:10" ht="20.399999999999999" x14ac:dyDescent="0.25">
      <c r="A34" s="264">
        <v>21</v>
      </c>
      <c r="B34" s="269" t="s">
        <v>221</v>
      </c>
      <c r="C34" s="270" t="s">
        <v>87</v>
      </c>
      <c r="D34" s="288">
        <v>5</v>
      </c>
      <c r="E34" s="255"/>
      <c r="F34" s="258">
        <f t="shared" si="3"/>
        <v>0</v>
      </c>
      <c r="G34" s="255"/>
      <c r="H34" s="258">
        <f t="shared" si="4"/>
        <v>0</v>
      </c>
      <c r="I34" s="258">
        <f t="shared" si="5"/>
        <v>0</v>
      </c>
      <c r="J34" s="258">
        <f t="shared" si="5"/>
        <v>0</v>
      </c>
    </row>
    <row r="35" spans="1:10" ht="20.399999999999999" x14ac:dyDescent="0.25">
      <c r="A35" s="264">
        <v>22</v>
      </c>
      <c r="B35" s="269" t="s">
        <v>240</v>
      </c>
      <c r="C35" s="270" t="s">
        <v>87</v>
      </c>
      <c r="D35" s="288">
        <v>7</v>
      </c>
      <c r="E35" s="255"/>
      <c r="F35" s="258">
        <f t="shared" si="3"/>
        <v>0</v>
      </c>
      <c r="G35" s="255"/>
      <c r="H35" s="258">
        <f t="shared" si="4"/>
        <v>0</v>
      </c>
      <c r="I35" s="258">
        <f t="shared" si="5"/>
        <v>0</v>
      </c>
      <c r="J35" s="258">
        <f t="shared" si="5"/>
        <v>0</v>
      </c>
    </row>
    <row r="36" spans="1:10" x14ac:dyDescent="0.25">
      <c r="A36" s="264"/>
      <c r="B36" s="269" t="s">
        <v>119</v>
      </c>
      <c r="C36" s="270" t="s">
        <v>119</v>
      </c>
      <c r="D36" s="288"/>
      <c r="E36" s="255"/>
      <c r="F36" s="258"/>
      <c r="G36" s="255"/>
      <c r="H36" s="258"/>
      <c r="I36" s="258"/>
      <c r="J36" s="258"/>
    </row>
    <row r="37" spans="1:10" ht="71.400000000000006" x14ac:dyDescent="0.25">
      <c r="A37" s="264">
        <v>23</v>
      </c>
      <c r="B37" s="269" t="s">
        <v>131</v>
      </c>
      <c r="C37" s="270" t="s">
        <v>87</v>
      </c>
      <c r="D37" s="288">
        <v>3</v>
      </c>
      <c r="E37" s="255"/>
      <c r="F37" s="258">
        <f t="shared" si="3"/>
        <v>0</v>
      </c>
      <c r="G37" s="255"/>
      <c r="H37" s="258">
        <f t="shared" si="4"/>
        <v>0</v>
      </c>
      <c r="I37" s="258">
        <f t="shared" si="5"/>
        <v>0</v>
      </c>
      <c r="J37" s="258">
        <f t="shared" si="5"/>
        <v>0</v>
      </c>
    </row>
    <row r="38" spans="1:10" ht="81.599999999999994" x14ac:dyDescent="0.25">
      <c r="A38" s="264">
        <v>24</v>
      </c>
      <c r="B38" s="269" t="s">
        <v>132</v>
      </c>
      <c r="C38" s="270" t="s">
        <v>87</v>
      </c>
      <c r="D38" s="288">
        <v>14</v>
      </c>
      <c r="E38" s="255"/>
      <c r="F38" s="258">
        <f t="shared" si="3"/>
        <v>0</v>
      </c>
      <c r="G38" s="255"/>
      <c r="H38" s="258">
        <f t="shared" si="4"/>
        <v>0</v>
      </c>
      <c r="I38" s="258">
        <f t="shared" si="5"/>
        <v>0</v>
      </c>
      <c r="J38" s="258">
        <f t="shared" si="5"/>
        <v>0</v>
      </c>
    </row>
    <row r="39" spans="1:10" x14ac:dyDescent="0.25">
      <c r="A39" s="264"/>
      <c r="B39" s="269"/>
      <c r="C39" s="270"/>
      <c r="D39" s="288"/>
      <c r="E39" s="255"/>
      <c r="F39" s="258"/>
      <c r="G39" s="255"/>
      <c r="H39" s="258"/>
      <c r="I39" s="258"/>
      <c r="J39" s="258"/>
    </row>
    <row r="40" spans="1:10" ht="51" x14ac:dyDescent="0.25">
      <c r="A40" s="276"/>
      <c r="B40" s="277" t="s">
        <v>246</v>
      </c>
      <c r="C40" s="278"/>
      <c r="D40" s="291"/>
      <c r="E40" s="255"/>
      <c r="F40" s="261"/>
      <c r="G40" s="255"/>
      <c r="H40" s="261"/>
      <c r="I40" s="261"/>
      <c r="J40" s="261"/>
    </row>
    <row r="41" spans="1:10" ht="40.799999999999997" x14ac:dyDescent="0.25">
      <c r="A41" s="279">
        <v>25</v>
      </c>
      <c r="B41" s="280" t="s">
        <v>225</v>
      </c>
      <c r="C41" s="281" t="s">
        <v>130</v>
      </c>
      <c r="D41" s="292">
        <v>36</v>
      </c>
      <c r="E41" s="255"/>
      <c r="F41" s="258">
        <f t="shared" si="3"/>
        <v>0</v>
      </c>
      <c r="G41" s="255"/>
      <c r="H41" s="258">
        <f t="shared" si="4"/>
        <v>0</v>
      </c>
      <c r="I41" s="258">
        <f t="shared" si="5"/>
        <v>0</v>
      </c>
      <c r="J41" s="258">
        <f t="shared" si="5"/>
        <v>0</v>
      </c>
    </row>
    <row r="42" spans="1:10" ht="61.2" x14ac:dyDescent="0.25">
      <c r="A42" s="279">
        <v>26</v>
      </c>
      <c r="B42" s="280" t="s">
        <v>277</v>
      </c>
      <c r="C42" s="281" t="s">
        <v>87</v>
      </c>
      <c r="D42" s="292">
        <v>2</v>
      </c>
      <c r="E42" s="255"/>
      <c r="F42" s="258">
        <f t="shared" si="3"/>
        <v>0</v>
      </c>
      <c r="G42" s="255"/>
      <c r="H42" s="258">
        <f t="shared" si="4"/>
        <v>0</v>
      </c>
      <c r="I42" s="258">
        <f t="shared" si="5"/>
        <v>0</v>
      </c>
      <c r="J42" s="258">
        <f t="shared" si="5"/>
        <v>0</v>
      </c>
    </row>
    <row r="43" spans="1:10" x14ac:dyDescent="0.25">
      <c r="A43" s="264"/>
      <c r="B43" s="269"/>
      <c r="C43" s="270"/>
      <c r="D43" s="288"/>
      <c r="E43" s="255"/>
      <c r="F43" s="258"/>
      <c r="G43" s="255"/>
      <c r="H43" s="258"/>
      <c r="I43" s="258"/>
      <c r="J43" s="258"/>
    </row>
    <row r="44" spans="1:10" ht="112.2" x14ac:dyDescent="0.25">
      <c r="A44" s="276"/>
      <c r="B44" s="277" t="s">
        <v>247</v>
      </c>
      <c r="C44" s="278"/>
      <c r="D44" s="291"/>
      <c r="E44" s="255"/>
      <c r="F44" s="261"/>
      <c r="G44" s="255"/>
      <c r="H44" s="261"/>
      <c r="I44" s="261"/>
      <c r="J44" s="261"/>
    </row>
    <row r="45" spans="1:10" ht="20.399999999999999" x14ac:dyDescent="0.25">
      <c r="A45" s="264">
        <v>27</v>
      </c>
      <c r="B45" s="269" t="s">
        <v>133</v>
      </c>
      <c r="C45" s="270" t="s">
        <v>87</v>
      </c>
      <c r="D45" s="288">
        <v>2</v>
      </c>
      <c r="E45" s="255"/>
      <c r="F45" s="258">
        <f t="shared" si="3"/>
        <v>0</v>
      </c>
      <c r="G45" s="255"/>
      <c r="H45" s="258">
        <f t="shared" si="4"/>
        <v>0</v>
      </c>
      <c r="I45" s="258">
        <f t="shared" si="5"/>
        <v>0</v>
      </c>
      <c r="J45" s="258">
        <f t="shared" si="5"/>
        <v>0</v>
      </c>
    </row>
    <row r="46" spans="1:10" ht="20.399999999999999" x14ac:dyDescent="0.25">
      <c r="A46" s="264">
        <v>28</v>
      </c>
      <c r="B46" s="269" t="s">
        <v>134</v>
      </c>
      <c r="C46" s="270" t="s">
        <v>87</v>
      </c>
      <c r="D46" s="288">
        <v>6</v>
      </c>
      <c r="E46" s="255"/>
      <c r="F46" s="258">
        <f t="shared" si="3"/>
        <v>0</v>
      </c>
      <c r="G46" s="255"/>
      <c r="H46" s="258">
        <f t="shared" si="4"/>
        <v>0</v>
      </c>
      <c r="I46" s="258">
        <f t="shared" si="5"/>
        <v>0</v>
      </c>
      <c r="J46" s="258">
        <f t="shared" si="5"/>
        <v>0</v>
      </c>
    </row>
    <row r="47" spans="1:10" ht="20.399999999999999" x14ac:dyDescent="0.25">
      <c r="A47" s="264">
        <v>29</v>
      </c>
      <c r="B47" s="269" t="s">
        <v>135</v>
      </c>
      <c r="C47" s="270" t="s">
        <v>87</v>
      </c>
      <c r="D47" s="288">
        <v>2</v>
      </c>
      <c r="E47" s="255"/>
      <c r="F47" s="258">
        <f t="shared" si="3"/>
        <v>0</v>
      </c>
      <c r="G47" s="255"/>
      <c r="H47" s="258">
        <f t="shared" si="4"/>
        <v>0</v>
      </c>
      <c r="I47" s="258">
        <f t="shared" si="5"/>
        <v>0</v>
      </c>
      <c r="J47" s="258">
        <f t="shared" si="5"/>
        <v>0</v>
      </c>
    </row>
    <row r="48" spans="1:10" ht="40.799999999999997" x14ac:dyDescent="0.25">
      <c r="A48" s="264">
        <v>30</v>
      </c>
      <c r="B48" s="269" t="s">
        <v>226</v>
      </c>
      <c r="C48" s="270" t="s">
        <v>130</v>
      </c>
      <c r="D48" s="288">
        <v>40</v>
      </c>
      <c r="E48" s="255"/>
      <c r="F48" s="258">
        <f t="shared" si="3"/>
        <v>0</v>
      </c>
      <c r="G48" s="255"/>
      <c r="H48" s="258">
        <f t="shared" si="4"/>
        <v>0</v>
      </c>
      <c r="I48" s="258">
        <f t="shared" si="5"/>
        <v>0</v>
      </c>
      <c r="J48" s="258">
        <f t="shared" si="5"/>
        <v>0</v>
      </c>
    </row>
    <row r="49" spans="1:10" x14ac:dyDescent="0.25">
      <c r="A49" s="264"/>
      <c r="B49" s="269"/>
      <c r="C49" s="270"/>
      <c r="D49" s="288"/>
      <c r="E49" s="255"/>
      <c r="F49" s="258"/>
      <c r="G49" s="255"/>
      <c r="H49" s="258"/>
      <c r="I49" s="258"/>
      <c r="J49" s="258"/>
    </row>
    <row r="50" spans="1:10" ht="20.399999999999999" x14ac:dyDescent="0.25">
      <c r="A50" s="279">
        <v>31</v>
      </c>
      <c r="B50" s="280" t="s">
        <v>241</v>
      </c>
      <c r="C50" s="281" t="s">
        <v>136</v>
      </c>
      <c r="D50" s="292">
        <v>4</v>
      </c>
      <c r="E50" s="255"/>
      <c r="F50" s="258">
        <f t="shared" si="3"/>
        <v>0</v>
      </c>
      <c r="G50" s="255"/>
      <c r="H50" s="258">
        <f t="shared" si="4"/>
        <v>0</v>
      </c>
      <c r="I50" s="258">
        <f t="shared" si="5"/>
        <v>0</v>
      </c>
      <c r="J50" s="258">
        <f t="shared" si="5"/>
        <v>0</v>
      </c>
    </row>
    <row r="51" spans="1:10" ht="20.399999999999999" x14ac:dyDescent="0.25">
      <c r="A51" s="279">
        <v>32</v>
      </c>
      <c r="B51" s="280" t="s">
        <v>137</v>
      </c>
      <c r="C51" s="281" t="s">
        <v>136</v>
      </c>
      <c r="D51" s="292">
        <v>9</v>
      </c>
      <c r="E51" s="255"/>
      <c r="F51" s="258">
        <f t="shared" si="3"/>
        <v>0</v>
      </c>
      <c r="G51" s="255"/>
      <c r="H51" s="258">
        <f t="shared" si="4"/>
        <v>0</v>
      </c>
      <c r="I51" s="258">
        <f t="shared" si="5"/>
        <v>0</v>
      </c>
      <c r="J51" s="258">
        <f t="shared" si="5"/>
        <v>0</v>
      </c>
    </row>
    <row r="52" spans="1:10" ht="40.799999999999997" x14ac:dyDescent="0.25">
      <c r="A52" s="251">
        <v>33</v>
      </c>
      <c r="B52" s="269" t="s">
        <v>138</v>
      </c>
      <c r="C52" s="281" t="s">
        <v>87</v>
      </c>
      <c r="D52" s="292">
        <v>4</v>
      </c>
      <c r="E52" s="255"/>
      <c r="F52" s="258">
        <f t="shared" si="3"/>
        <v>0</v>
      </c>
      <c r="G52" s="255"/>
      <c r="H52" s="258">
        <f t="shared" si="4"/>
        <v>0</v>
      </c>
      <c r="I52" s="258">
        <f t="shared" si="5"/>
        <v>0</v>
      </c>
      <c r="J52" s="258">
        <f t="shared" si="5"/>
        <v>0</v>
      </c>
    </row>
    <row r="53" spans="1:10" ht="30.6" x14ac:dyDescent="0.25">
      <c r="A53" s="264">
        <v>34</v>
      </c>
      <c r="B53" s="269" t="s">
        <v>276</v>
      </c>
      <c r="C53" s="270" t="s">
        <v>87</v>
      </c>
      <c r="D53" s="288">
        <v>4</v>
      </c>
      <c r="E53" s="255"/>
      <c r="F53" s="258">
        <f t="shared" si="3"/>
        <v>0</v>
      </c>
      <c r="G53" s="255"/>
      <c r="H53" s="258">
        <f t="shared" si="4"/>
        <v>0</v>
      </c>
      <c r="I53" s="258">
        <f t="shared" si="5"/>
        <v>0</v>
      </c>
      <c r="J53" s="258">
        <f t="shared" si="5"/>
        <v>0</v>
      </c>
    </row>
    <row r="54" spans="1:10" x14ac:dyDescent="0.25">
      <c r="A54" s="264"/>
      <c r="B54" s="269"/>
      <c r="C54" s="270"/>
      <c r="D54" s="288"/>
      <c r="E54" s="255"/>
      <c r="F54" s="258"/>
      <c r="G54" s="255"/>
      <c r="H54" s="258"/>
      <c r="I54" s="258"/>
      <c r="J54" s="258"/>
    </row>
    <row r="55" spans="1:10" ht="40.799999999999997" x14ac:dyDescent="0.25">
      <c r="A55" s="264"/>
      <c r="B55" s="269" t="s">
        <v>273</v>
      </c>
      <c r="C55" s="270" t="s">
        <v>119</v>
      </c>
      <c r="D55" s="288"/>
      <c r="E55" s="255"/>
      <c r="F55" s="258"/>
      <c r="G55" s="255"/>
      <c r="H55" s="258"/>
      <c r="I55" s="258"/>
      <c r="J55" s="258"/>
    </row>
    <row r="56" spans="1:10" ht="40.799999999999997" x14ac:dyDescent="0.25">
      <c r="A56" s="271"/>
      <c r="B56" s="272" t="s">
        <v>227</v>
      </c>
      <c r="C56" s="273" t="s">
        <v>119</v>
      </c>
      <c r="D56" s="289"/>
      <c r="E56" s="255"/>
      <c r="F56" s="259"/>
      <c r="G56" s="255"/>
      <c r="H56" s="259"/>
      <c r="I56" s="259"/>
      <c r="J56" s="259"/>
    </row>
    <row r="57" spans="1:10" ht="30.6" x14ac:dyDescent="0.25">
      <c r="A57" s="264">
        <v>35</v>
      </c>
      <c r="B57" s="269" t="s">
        <v>274</v>
      </c>
      <c r="C57" s="270" t="s">
        <v>87</v>
      </c>
      <c r="D57" s="288">
        <v>7</v>
      </c>
      <c r="E57" s="255"/>
      <c r="F57" s="258">
        <f t="shared" si="3"/>
        <v>0</v>
      </c>
      <c r="G57" s="255"/>
      <c r="H57" s="258">
        <f t="shared" si="4"/>
        <v>0</v>
      </c>
      <c r="I57" s="258">
        <f t="shared" si="5"/>
        <v>0</v>
      </c>
      <c r="J57" s="258">
        <f t="shared" si="5"/>
        <v>0</v>
      </c>
    </row>
    <row r="58" spans="1:10" ht="30.6" x14ac:dyDescent="0.25">
      <c r="A58" s="264">
        <v>36</v>
      </c>
      <c r="B58" s="269" t="s">
        <v>275</v>
      </c>
      <c r="C58" s="270" t="s">
        <v>87</v>
      </c>
      <c r="D58" s="288">
        <v>2</v>
      </c>
      <c r="E58" s="255"/>
      <c r="F58" s="258">
        <f t="shared" si="3"/>
        <v>0</v>
      </c>
      <c r="G58" s="255"/>
      <c r="H58" s="258">
        <f t="shared" si="4"/>
        <v>0</v>
      </c>
      <c r="I58" s="258">
        <f t="shared" si="5"/>
        <v>0</v>
      </c>
      <c r="J58" s="258">
        <f t="shared" si="5"/>
        <v>0</v>
      </c>
    </row>
    <row r="59" spans="1:10" ht="20.399999999999999" x14ac:dyDescent="0.25">
      <c r="A59" s="264">
        <v>37</v>
      </c>
      <c r="B59" s="269" t="s">
        <v>228</v>
      </c>
      <c r="C59" s="270" t="s">
        <v>87</v>
      </c>
      <c r="D59" s="288">
        <v>2</v>
      </c>
      <c r="E59" s="255"/>
      <c r="F59" s="258">
        <f t="shared" si="3"/>
        <v>0</v>
      </c>
      <c r="G59" s="255"/>
      <c r="H59" s="258">
        <f t="shared" si="4"/>
        <v>0</v>
      </c>
      <c r="I59" s="258">
        <f t="shared" si="5"/>
        <v>0</v>
      </c>
      <c r="J59" s="258">
        <f t="shared" si="5"/>
        <v>0</v>
      </c>
    </row>
    <row r="60" spans="1:10" ht="20.399999999999999" x14ac:dyDescent="0.25">
      <c r="A60" s="264">
        <v>38</v>
      </c>
      <c r="B60" s="269" t="s">
        <v>229</v>
      </c>
      <c r="C60" s="270" t="s">
        <v>87</v>
      </c>
      <c r="D60" s="288">
        <v>2</v>
      </c>
      <c r="E60" s="255"/>
      <c r="F60" s="258">
        <f t="shared" si="3"/>
        <v>0</v>
      </c>
      <c r="G60" s="255"/>
      <c r="H60" s="258">
        <f t="shared" si="4"/>
        <v>0</v>
      </c>
      <c r="I60" s="258">
        <f t="shared" si="5"/>
        <v>0</v>
      </c>
      <c r="J60" s="258">
        <f t="shared" si="5"/>
        <v>0</v>
      </c>
    </row>
    <row r="61" spans="1:10" ht="20.399999999999999" x14ac:dyDescent="0.25">
      <c r="A61" s="264">
        <v>39</v>
      </c>
      <c r="B61" s="269" t="s">
        <v>230</v>
      </c>
      <c r="C61" s="270" t="s">
        <v>87</v>
      </c>
      <c r="D61" s="288">
        <v>3</v>
      </c>
      <c r="E61" s="255"/>
      <c r="F61" s="258">
        <f t="shared" si="3"/>
        <v>0</v>
      </c>
      <c r="G61" s="255"/>
      <c r="H61" s="258">
        <f t="shared" si="4"/>
        <v>0</v>
      </c>
      <c r="I61" s="258">
        <f t="shared" si="5"/>
        <v>0</v>
      </c>
      <c r="J61" s="258">
        <f t="shared" si="5"/>
        <v>0</v>
      </c>
    </row>
    <row r="62" spans="1:10" ht="20.399999999999999" x14ac:dyDescent="0.25">
      <c r="A62" s="264">
        <v>40</v>
      </c>
      <c r="B62" s="269" t="s">
        <v>231</v>
      </c>
      <c r="C62" s="270" t="s">
        <v>87</v>
      </c>
      <c r="D62" s="288">
        <v>5</v>
      </c>
      <c r="E62" s="255"/>
      <c r="F62" s="258">
        <f t="shared" si="3"/>
        <v>0</v>
      </c>
      <c r="G62" s="255"/>
      <c r="H62" s="258">
        <f t="shared" si="4"/>
        <v>0</v>
      </c>
      <c r="I62" s="258">
        <f t="shared" si="5"/>
        <v>0</v>
      </c>
      <c r="J62" s="258">
        <f t="shared" si="5"/>
        <v>0</v>
      </c>
    </row>
    <row r="63" spans="1:10" ht="40.799999999999997" x14ac:dyDescent="0.25">
      <c r="A63" s="264">
        <v>41</v>
      </c>
      <c r="B63" s="269" t="s">
        <v>245</v>
      </c>
      <c r="C63" s="270" t="s">
        <v>87</v>
      </c>
      <c r="D63" s="288">
        <v>4</v>
      </c>
      <c r="E63" s="255"/>
      <c r="F63" s="258">
        <f t="shared" si="3"/>
        <v>0</v>
      </c>
      <c r="G63" s="255"/>
      <c r="H63" s="258">
        <f t="shared" si="4"/>
        <v>0</v>
      </c>
      <c r="I63" s="258">
        <f t="shared" si="5"/>
        <v>0</v>
      </c>
      <c r="J63" s="258">
        <f t="shared" si="5"/>
        <v>0</v>
      </c>
    </row>
    <row r="64" spans="1:10" ht="30.6" x14ac:dyDescent="0.25">
      <c r="A64" s="264">
        <v>42</v>
      </c>
      <c r="B64" s="269" t="s">
        <v>232</v>
      </c>
      <c r="C64" s="270" t="s">
        <v>87</v>
      </c>
      <c r="D64" s="288">
        <v>1</v>
      </c>
      <c r="E64" s="255"/>
      <c r="F64" s="258">
        <f t="shared" si="3"/>
        <v>0</v>
      </c>
      <c r="G64" s="255"/>
      <c r="H64" s="258">
        <f t="shared" si="4"/>
        <v>0</v>
      </c>
      <c r="I64" s="258">
        <f t="shared" si="5"/>
        <v>0</v>
      </c>
      <c r="J64" s="258">
        <f t="shared" si="5"/>
        <v>0</v>
      </c>
    </row>
    <row r="65" spans="1:10" ht="40.799999999999997" x14ac:dyDescent="0.25">
      <c r="A65" s="264">
        <v>43</v>
      </c>
      <c r="B65" s="269" t="s">
        <v>233</v>
      </c>
      <c r="C65" s="270" t="s">
        <v>87</v>
      </c>
      <c r="D65" s="288">
        <v>1</v>
      </c>
      <c r="E65" s="255"/>
      <c r="F65" s="258">
        <f t="shared" si="3"/>
        <v>0</v>
      </c>
      <c r="G65" s="255"/>
      <c r="H65" s="258">
        <f t="shared" si="4"/>
        <v>0</v>
      </c>
      <c r="I65" s="258">
        <f t="shared" si="5"/>
        <v>0</v>
      </c>
      <c r="J65" s="258">
        <f t="shared" si="5"/>
        <v>0</v>
      </c>
    </row>
    <row r="66" spans="1:10" ht="40.799999999999997" x14ac:dyDescent="0.25">
      <c r="A66" s="264">
        <v>44</v>
      </c>
      <c r="B66" s="269" t="s">
        <v>234</v>
      </c>
      <c r="C66" s="270" t="s">
        <v>87</v>
      </c>
      <c r="D66" s="288">
        <v>3</v>
      </c>
      <c r="E66" s="255"/>
      <c r="F66" s="258">
        <f t="shared" si="3"/>
        <v>0</v>
      </c>
      <c r="G66" s="255"/>
      <c r="H66" s="258">
        <f t="shared" si="4"/>
        <v>0</v>
      </c>
      <c r="I66" s="258">
        <f t="shared" si="5"/>
        <v>0</v>
      </c>
      <c r="J66" s="258">
        <f t="shared" si="5"/>
        <v>0</v>
      </c>
    </row>
    <row r="67" spans="1:10" x14ac:dyDescent="0.25">
      <c r="A67" s="264"/>
      <c r="B67" s="269"/>
      <c r="C67" s="270"/>
      <c r="D67" s="288"/>
      <c r="E67" s="255"/>
      <c r="F67" s="258"/>
      <c r="G67" s="255"/>
      <c r="H67" s="258"/>
      <c r="I67" s="258"/>
      <c r="J67" s="258"/>
    </row>
    <row r="68" spans="1:10" ht="51" x14ac:dyDescent="0.25">
      <c r="A68" s="264">
        <v>45</v>
      </c>
      <c r="B68" s="269" t="s">
        <v>235</v>
      </c>
      <c r="C68" s="270" t="s">
        <v>87</v>
      </c>
      <c r="D68" s="288">
        <v>3</v>
      </c>
      <c r="E68" s="255"/>
      <c r="F68" s="258">
        <f t="shared" si="3"/>
        <v>0</v>
      </c>
      <c r="G68" s="255"/>
      <c r="H68" s="258">
        <f t="shared" si="4"/>
        <v>0</v>
      </c>
      <c r="I68" s="258">
        <f t="shared" si="5"/>
        <v>0</v>
      </c>
      <c r="J68" s="258">
        <f t="shared" si="5"/>
        <v>0</v>
      </c>
    </row>
    <row r="69" spans="1:10" ht="20.399999999999999" x14ac:dyDescent="0.25">
      <c r="A69" s="264">
        <v>46</v>
      </c>
      <c r="B69" s="269" t="s">
        <v>216</v>
      </c>
      <c r="C69" s="270" t="s">
        <v>87</v>
      </c>
      <c r="D69" s="288">
        <v>1</v>
      </c>
      <c r="E69" s="255"/>
      <c r="F69" s="258">
        <f t="shared" ref="F69" si="25">PRODUCT(D69*E69)</f>
        <v>0</v>
      </c>
      <c r="G69" s="255"/>
      <c r="H69" s="258">
        <f t="shared" ref="H69" si="26">PRODUCT(D69*G69)</f>
        <v>0</v>
      </c>
      <c r="I69" s="258">
        <f t="shared" ref="I69" si="27">SUM(E69,G69)</f>
        <v>0</v>
      </c>
      <c r="J69" s="258">
        <f t="shared" ref="J69" si="28">SUM(F69,H69)</f>
        <v>0</v>
      </c>
    </row>
    <row r="70" spans="1:10" ht="20.399999999999999" x14ac:dyDescent="0.25">
      <c r="A70" s="264">
        <v>47</v>
      </c>
      <c r="B70" s="269" t="s">
        <v>217</v>
      </c>
      <c r="C70" s="270" t="s">
        <v>87</v>
      </c>
      <c r="D70" s="288">
        <v>1</v>
      </c>
      <c r="E70" s="255"/>
      <c r="F70" s="258">
        <f t="shared" ref="F70" si="29">PRODUCT(D70*E70)</f>
        <v>0</v>
      </c>
      <c r="G70" s="255"/>
      <c r="H70" s="258">
        <f t="shared" ref="H70" si="30">PRODUCT(D70*G70)</f>
        <v>0</v>
      </c>
      <c r="I70" s="258">
        <f t="shared" ref="I70" si="31">SUM(E70,G70)</f>
        <v>0</v>
      </c>
      <c r="J70" s="258">
        <f t="shared" ref="J70" si="32">SUM(F70,H70)</f>
        <v>0</v>
      </c>
    </row>
    <row r="71" spans="1:10" ht="20.399999999999999" x14ac:dyDescent="0.25">
      <c r="A71" s="264">
        <v>48</v>
      </c>
      <c r="B71" s="269" t="s">
        <v>218</v>
      </c>
      <c r="C71" s="270" t="s">
        <v>87</v>
      </c>
      <c r="D71" s="288">
        <v>1</v>
      </c>
      <c r="E71" s="255"/>
      <c r="F71" s="258">
        <f t="shared" ref="F71" si="33">PRODUCT(D71*E71)</f>
        <v>0</v>
      </c>
      <c r="G71" s="255"/>
      <c r="H71" s="258">
        <f t="shared" ref="H71" si="34">PRODUCT(D71*G71)</f>
        <v>0</v>
      </c>
      <c r="I71" s="258">
        <f t="shared" ref="I71" si="35">SUM(E71,G71)</f>
        <v>0</v>
      </c>
      <c r="J71" s="258">
        <f t="shared" ref="J71" si="36">SUM(F71,H71)</f>
        <v>0</v>
      </c>
    </row>
    <row r="72" spans="1:10" ht="20.399999999999999" x14ac:dyDescent="0.25">
      <c r="A72" s="264">
        <v>49</v>
      </c>
      <c r="B72" s="269" t="s">
        <v>219</v>
      </c>
      <c r="C72" s="270" t="s">
        <v>87</v>
      </c>
      <c r="D72" s="288">
        <v>1</v>
      </c>
      <c r="E72" s="255"/>
      <c r="F72" s="258">
        <f t="shared" ref="F72" si="37">PRODUCT(D72*E72)</f>
        <v>0</v>
      </c>
      <c r="G72" s="255"/>
      <c r="H72" s="258">
        <f t="shared" ref="H72" si="38">PRODUCT(D72*G72)</f>
        <v>0</v>
      </c>
      <c r="I72" s="258">
        <f t="shared" ref="I72" si="39">SUM(E72,G72)</f>
        <v>0</v>
      </c>
      <c r="J72" s="258">
        <f t="shared" ref="J72" si="40">SUM(F72,H72)</f>
        <v>0</v>
      </c>
    </row>
    <row r="73" spans="1:10" ht="30.6" x14ac:dyDescent="0.25">
      <c r="A73" s="264">
        <v>50</v>
      </c>
      <c r="B73" s="269" t="s">
        <v>220</v>
      </c>
      <c r="C73" s="270" t="s">
        <v>87</v>
      </c>
      <c r="D73" s="288">
        <v>1</v>
      </c>
      <c r="E73" s="255"/>
      <c r="F73" s="258">
        <f t="shared" ref="F73" si="41">PRODUCT(D73*E73)</f>
        <v>0</v>
      </c>
      <c r="G73" s="255"/>
      <c r="H73" s="258">
        <f t="shared" ref="H73" si="42">PRODUCT(D73*G73)</f>
        <v>0</v>
      </c>
      <c r="I73" s="258">
        <f t="shared" ref="I73" si="43">SUM(E73,G73)</f>
        <v>0</v>
      </c>
      <c r="J73" s="258">
        <f t="shared" ref="J73" si="44">SUM(F73,H73)</f>
        <v>0</v>
      </c>
    </row>
    <row r="74" spans="1:10" x14ac:dyDescent="0.25">
      <c r="A74" s="264"/>
      <c r="B74" s="269"/>
      <c r="C74" s="270"/>
      <c r="D74" s="288"/>
      <c r="E74" s="255"/>
      <c r="F74" s="258"/>
      <c r="G74" s="255"/>
      <c r="H74" s="258"/>
      <c r="I74" s="258"/>
      <c r="J74" s="258"/>
    </row>
    <row r="75" spans="1:10" x14ac:dyDescent="0.25">
      <c r="A75" s="264"/>
      <c r="B75" s="269" t="s">
        <v>139</v>
      </c>
      <c r="C75" s="270" t="s">
        <v>119</v>
      </c>
      <c r="D75" s="288"/>
      <c r="E75" s="255"/>
      <c r="F75" s="258"/>
      <c r="G75" s="255"/>
      <c r="H75" s="258"/>
      <c r="I75" s="258"/>
      <c r="J75" s="258"/>
    </row>
    <row r="76" spans="1:10" x14ac:dyDescent="0.25">
      <c r="A76" s="264">
        <v>51</v>
      </c>
      <c r="B76" s="269" t="s">
        <v>140</v>
      </c>
      <c r="C76" s="270" t="s">
        <v>130</v>
      </c>
      <c r="D76" s="288">
        <v>420</v>
      </c>
      <c r="E76" s="255"/>
      <c r="F76" s="258">
        <f t="shared" si="3"/>
        <v>0</v>
      </c>
      <c r="G76" s="255"/>
      <c r="H76" s="258">
        <f t="shared" si="4"/>
        <v>0</v>
      </c>
      <c r="I76" s="258">
        <f t="shared" si="5"/>
        <v>0</v>
      </c>
      <c r="J76" s="258">
        <f t="shared" si="5"/>
        <v>0</v>
      </c>
    </row>
    <row r="77" spans="1:10" x14ac:dyDescent="0.25">
      <c r="A77" s="264"/>
      <c r="B77" s="269" t="s">
        <v>119</v>
      </c>
      <c r="C77" s="270" t="s">
        <v>119</v>
      </c>
      <c r="D77" s="288"/>
      <c r="E77" s="255"/>
      <c r="F77" s="258"/>
      <c r="G77" s="255"/>
      <c r="H77" s="258"/>
      <c r="I77" s="258"/>
      <c r="J77" s="258"/>
    </row>
    <row r="78" spans="1:10" ht="51" x14ac:dyDescent="0.25">
      <c r="A78" s="264">
        <v>52</v>
      </c>
      <c r="B78" s="269" t="s">
        <v>141</v>
      </c>
      <c r="C78" s="270" t="s">
        <v>87</v>
      </c>
      <c r="D78" s="288">
        <v>2</v>
      </c>
      <c r="E78" s="255"/>
      <c r="F78" s="258">
        <f t="shared" si="3"/>
        <v>0</v>
      </c>
      <c r="G78" s="255"/>
      <c r="H78" s="258">
        <f t="shared" si="4"/>
        <v>0</v>
      </c>
      <c r="I78" s="258">
        <f t="shared" si="5"/>
        <v>0</v>
      </c>
      <c r="J78" s="258">
        <f t="shared" si="5"/>
        <v>0</v>
      </c>
    </row>
    <row r="79" spans="1:10" ht="71.400000000000006" x14ac:dyDescent="0.25">
      <c r="A79" s="264">
        <v>53</v>
      </c>
      <c r="B79" s="269" t="s">
        <v>142</v>
      </c>
      <c r="C79" s="270" t="s">
        <v>87</v>
      </c>
      <c r="D79" s="288">
        <v>3</v>
      </c>
      <c r="E79" s="255"/>
      <c r="F79" s="258">
        <f t="shared" si="3"/>
        <v>0</v>
      </c>
      <c r="G79" s="255"/>
      <c r="H79" s="258">
        <f t="shared" si="4"/>
        <v>0</v>
      </c>
      <c r="I79" s="258">
        <f t="shared" si="5"/>
        <v>0</v>
      </c>
      <c r="J79" s="258">
        <f t="shared" si="5"/>
        <v>0</v>
      </c>
    </row>
    <row r="80" spans="1:10" ht="20.399999999999999" x14ac:dyDescent="0.25">
      <c r="A80" s="264">
        <v>54</v>
      </c>
      <c r="B80" s="269" t="s">
        <v>143</v>
      </c>
      <c r="C80" s="270" t="s">
        <v>87</v>
      </c>
      <c r="D80" s="288">
        <v>6</v>
      </c>
      <c r="E80" s="255"/>
      <c r="F80" s="258">
        <f t="shared" si="3"/>
        <v>0</v>
      </c>
      <c r="G80" s="255"/>
      <c r="H80" s="258">
        <f t="shared" si="4"/>
        <v>0</v>
      </c>
      <c r="I80" s="258">
        <f t="shared" si="5"/>
        <v>0</v>
      </c>
      <c r="J80" s="258">
        <f t="shared" si="5"/>
        <v>0</v>
      </c>
    </row>
    <row r="81" spans="1:10" ht="40.799999999999997" x14ac:dyDescent="0.25">
      <c r="A81" s="264">
        <v>55</v>
      </c>
      <c r="B81" s="269" t="s">
        <v>144</v>
      </c>
      <c r="C81" s="270" t="s">
        <v>87</v>
      </c>
      <c r="D81" s="288">
        <v>1</v>
      </c>
      <c r="E81" s="255"/>
      <c r="F81" s="258">
        <f t="shared" si="3"/>
        <v>0</v>
      </c>
      <c r="G81" s="255"/>
      <c r="H81" s="258">
        <f t="shared" si="4"/>
        <v>0</v>
      </c>
      <c r="I81" s="258">
        <f t="shared" si="5"/>
        <v>0</v>
      </c>
      <c r="J81" s="258">
        <f t="shared" si="5"/>
        <v>0</v>
      </c>
    </row>
    <row r="82" spans="1:10" ht="61.2" x14ac:dyDescent="0.25">
      <c r="A82" s="264">
        <v>56</v>
      </c>
      <c r="B82" s="269" t="s">
        <v>237</v>
      </c>
      <c r="C82" s="270" t="s">
        <v>87</v>
      </c>
      <c r="D82" s="288">
        <v>2</v>
      </c>
      <c r="E82" s="255"/>
      <c r="F82" s="258">
        <f t="shared" si="3"/>
        <v>0</v>
      </c>
      <c r="G82" s="255"/>
      <c r="H82" s="258">
        <f t="shared" si="4"/>
        <v>0</v>
      </c>
      <c r="I82" s="258">
        <f t="shared" si="5"/>
        <v>0</v>
      </c>
      <c r="J82" s="258">
        <f t="shared" si="5"/>
        <v>0</v>
      </c>
    </row>
    <row r="83" spans="1:10" ht="40.799999999999997" x14ac:dyDescent="0.25">
      <c r="A83" s="264">
        <v>57</v>
      </c>
      <c r="B83" s="269" t="s">
        <v>213</v>
      </c>
      <c r="C83" s="270" t="s">
        <v>87</v>
      </c>
      <c r="D83" s="288">
        <v>1</v>
      </c>
      <c r="E83" s="255"/>
      <c r="F83" s="258">
        <f t="shared" ref="F83" si="45">PRODUCT(D83*E83)</f>
        <v>0</v>
      </c>
      <c r="G83" s="255"/>
      <c r="H83" s="258">
        <f t="shared" ref="H83" si="46">PRODUCT(D83*G83)</f>
        <v>0</v>
      </c>
      <c r="I83" s="258">
        <f t="shared" ref="I83" si="47">SUM(E83,G83)</f>
        <v>0</v>
      </c>
      <c r="J83" s="258">
        <f t="shared" ref="J83" si="48">SUM(F83,H83)</f>
        <v>0</v>
      </c>
    </row>
    <row r="84" spans="1:10" ht="40.799999999999997" x14ac:dyDescent="0.25">
      <c r="A84" s="264">
        <v>58</v>
      </c>
      <c r="B84" s="269" t="s">
        <v>236</v>
      </c>
      <c r="C84" s="270" t="s">
        <v>87</v>
      </c>
      <c r="D84" s="288">
        <v>1</v>
      </c>
      <c r="E84" s="255"/>
      <c r="F84" s="258">
        <f t="shared" si="3"/>
        <v>0</v>
      </c>
      <c r="G84" s="255"/>
      <c r="H84" s="258">
        <f t="shared" si="4"/>
        <v>0</v>
      </c>
      <c r="I84" s="258">
        <f t="shared" si="5"/>
        <v>0</v>
      </c>
      <c r="J84" s="258">
        <f t="shared" si="5"/>
        <v>0</v>
      </c>
    </row>
    <row r="85" spans="1:10" x14ac:dyDescent="0.25">
      <c r="A85" s="264">
        <v>59</v>
      </c>
      <c r="B85" s="269" t="s">
        <v>242</v>
      </c>
      <c r="C85" s="270" t="s">
        <v>130</v>
      </c>
      <c r="D85" s="288">
        <v>520</v>
      </c>
      <c r="E85" s="255"/>
      <c r="F85" s="258">
        <f t="shared" si="3"/>
        <v>0</v>
      </c>
      <c r="G85" s="255"/>
      <c r="H85" s="258">
        <f t="shared" si="4"/>
        <v>0</v>
      </c>
      <c r="I85" s="258">
        <f t="shared" si="5"/>
        <v>0</v>
      </c>
      <c r="J85" s="258">
        <f t="shared" si="5"/>
        <v>0</v>
      </c>
    </row>
    <row r="86" spans="1:10" ht="30.6" x14ac:dyDescent="0.25">
      <c r="A86" s="264">
        <v>60</v>
      </c>
      <c r="B86" s="269" t="s">
        <v>145</v>
      </c>
      <c r="C86" s="270" t="s">
        <v>87</v>
      </c>
      <c r="D86" s="288">
        <v>1</v>
      </c>
      <c r="E86" s="255"/>
      <c r="F86" s="258"/>
      <c r="G86" s="255"/>
      <c r="H86" s="258">
        <f t="shared" si="4"/>
        <v>0</v>
      </c>
      <c r="I86" s="258"/>
      <c r="J86" s="258">
        <f t="shared" si="5"/>
        <v>0</v>
      </c>
    </row>
    <row r="87" spans="1:10" ht="30.6" x14ac:dyDescent="0.25">
      <c r="A87" s="264">
        <v>61</v>
      </c>
      <c r="B87" s="269" t="s">
        <v>214</v>
      </c>
      <c r="C87" s="270" t="s">
        <v>87</v>
      </c>
      <c r="D87" s="288">
        <v>1</v>
      </c>
      <c r="E87" s="255"/>
      <c r="F87" s="258"/>
      <c r="G87" s="255"/>
      <c r="H87" s="258">
        <f t="shared" ref="H87" si="49">PRODUCT(D87*G87)</f>
        <v>0</v>
      </c>
      <c r="I87" s="258"/>
      <c r="J87" s="258">
        <f t="shared" ref="J87" si="50">SUM(F87,H87)</f>
        <v>0</v>
      </c>
    </row>
    <row r="88" spans="1:10" x14ac:dyDescent="0.25">
      <c r="A88" s="264">
        <v>62</v>
      </c>
      <c r="B88" s="269" t="s">
        <v>146</v>
      </c>
      <c r="C88" s="270" t="s">
        <v>87</v>
      </c>
      <c r="D88" s="288">
        <v>1</v>
      </c>
      <c r="E88" s="255"/>
      <c r="F88" s="258">
        <f t="shared" ref="F88:F89" si="51">PRODUCT(D88*E88)</f>
        <v>0</v>
      </c>
      <c r="G88" s="255"/>
      <c r="H88" s="258">
        <f t="shared" ref="H88:H89" si="52">PRODUCT(D88*G88)</f>
        <v>0</v>
      </c>
      <c r="I88" s="258">
        <f t="shared" ref="I88:J89" si="53">SUM(E88,G88)</f>
        <v>0</v>
      </c>
      <c r="J88" s="258">
        <f t="shared" si="53"/>
        <v>0</v>
      </c>
    </row>
    <row r="89" spans="1:10" x14ac:dyDescent="0.25">
      <c r="A89" s="264">
        <v>63</v>
      </c>
      <c r="B89" s="269" t="s">
        <v>147</v>
      </c>
      <c r="C89" s="270" t="s">
        <v>87</v>
      </c>
      <c r="D89" s="288">
        <v>1</v>
      </c>
      <c r="E89" s="255"/>
      <c r="F89" s="258">
        <f t="shared" si="51"/>
        <v>0</v>
      </c>
      <c r="G89" s="255"/>
      <c r="H89" s="258">
        <f t="shared" si="52"/>
        <v>0</v>
      </c>
      <c r="I89" s="258">
        <f t="shared" si="53"/>
        <v>0</v>
      </c>
      <c r="J89" s="258">
        <f t="shared" si="53"/>
        <v>0</v>
      </c>
    </row>
    <row r="90" spans="1:10" x14ac:dyDescent="0.25">
      <c r="A90" s="264"/>
      <c r="B90" s="274" t="s">
        <v>148</v>
      </c>
      <c r="C90" s="275" t="s">
        <v>119</v>
      </c>
      <c r="D90" s="290"/>
      <c r="E90" s="257"/>
      <c r="F90" s="260">
        <f>SUM(F14:F89)</f>
        <v>0</v>
      </c>
      <c r="G90" s="257"/>
      <c r="H90" s="260">
        <f>SUM(H14:H89)</f>
        <v>0</v>
      </c>
      <c r="I90" s="260"/>
      <c r="J90" s="260">
        <f>SUM(J14:J89)</f>
        <v>0</v>
      </c>
    </row>
    <row r="91" spans="1:10" x14ac:dyDescent="0.25">
      <c r="A91" s="264"/>
      <c r="B91" s="269" t="s">
        <v>119</v>
      </c>
      <c r="C91" s="270" t="s">
        <v>119</v>
      </c>
      <c r="D91" s="288"/>
      <c r="E91" s="255"/>
      <c r="F91" s="258"/>
      <c r="G91" s="255"/>
      <c r="H91" s="258"/>
      <c r="I91" s="258"/>
      <c r="J91" s="258"/>
    </row>
    <row r="92" spans="1:10" ht="102.6" x14ac:dyDescent="0.25">
      <c r="A92" s="264"/>
      <c r="B92" s="274" t="s">
        <v>149</v>
      </c>
      <c r="C92" s="275" t="s">
        <v>119</v>
      </c>
      <c r="D92" s="290"/>
      <c r="E92" s="257"/>
      <c r="F92" s="260"/>
      <c r="G92" s="257"/>
      <c r="H92" s="260"/>
      <c r="I92" s="260"/>
      <c r="J92" s="260"/>
    </row>
    <row r="93" spans="1:10" x14ac:dyDescent="0.25">
      <c r="A93" s="251">
        <v>64</v>
      </c>
      <c r="B93" s="235" t="s">
        <v>150</v>
      </c>
      <c r="C93" s="236" t="s">
        <v>151</v>
      </c>
      <c r="D93" s="288">
        <v>0.6</v>
      </c>
      <c r="E93" s="255"/>
      <c r="F93" s="258">
        <f>PRODUCT(D93*E93)</f>
        <v>0</v>
      </c>
      <c r="G93" s="255"/>
      <c r="H93" s="258">
        <f>PRODUCT(D93*G93)</f>
        <v>0</v>
      </c>
      <c r="I93" s="258">
        <f>SUM(E93,G93)</f>
        <v>0</v>
      </c>
      <c r="J93" s="258">
        <f>SUM(F93,H93)</f>
        <v>0</v>
      </c>
    </row>
    <row r="94" spans="1:10" ht="51" x14ac:dyDescent="0.25">
      <c r="A94" s="264">
        <v>65</v>
      </c>
      <c r="B94" s="269" t="s">
        <v>199</v>
      </c>
      <c r="C94" s="270" t="s">
        <v>152</v>
      </c>
      <c r="D94" s="288">
        <v>22</v>
      </c>
      <c r="E94" s="255"/>
      <c r="F94" s="258">
        <f t="shared" ref="F94:F102" si="54">PRODUCT(D94*E94)</f>
        <v>0</v>
      </c>
      <c r="G94" s="255"/>
      <c r="H94" s="258">
        <f t="shared" ref="H94:H114" si="55">PRODUCT(D94*G94)</f>
        <v>0</v>
      </c>
      <c r="I94" s="258">
        <f t="shared" ref="I94:J102" si="56">SUM(E94,G94)</f>
        <v>0</v>
      </c>
      <c r="J94" s="258">
        <f t="shared" si="56"/>
        <v>0</v>
      </c>
    </row>
    <row r="95" spans="1:10" ht="51" x14ac:dyDescent="0.25">
      <c r="A95" s="264">
        <v>66</v>
      </c>
      <c r="B95" s="269" t="s">
        <v>200</v>
      </c>
      <c r="C95" s="270" t="s">
        <v>130</v>
      </c>
      <c r="D95" s="288">
        <v>280</v>
      </c>
      <c r="E95" s="255"/>
      <c r="F95" s="258">
        <f t="shared" si="54"/>
        <v>0</v>
      </c>
      <c r="G95" s="255"/>
      <c r="H95" s="258">
        <f t="shared" si="55"/>
        <v>0</v>
      </c>
      <c r="I95" s="258">
        <f t="shared" si="56"/>
        <v>0</v>
      </c>
      <c r="J95" s="258">
        <f t="shared" si="56"/>
        <v>0</v>
      </c>
    </row>
    <row r="96" spans="1:10" ht="61.2" x14ac:dyDescent="0.25">
      <c r="A96" s="264">
        <v>67</v>
      </c>
      <c r="B96" s="269" t="s">
        <v>243</v>
      </c>
      <c r="C96" s="270" t="s">
        <v>130</v>
      </c>
      <c r="D96" s="288">
        <v>160</v>
      </c>
      <c r="E96" s="255"/>
      <c r="F96" s="258">
        <f t="shared" si="54"/>
        <v>0</v>
      </c>
      <c r="G96" s="255"/>
      <c r="H96" s="258">
        <f t="shared" si="55"/>
        <v>0</v>
      </c>
      <c r="I96" s="258">
        <f t="shared" si="56"/>
        <v>0</v>
      </c>
      <c r="J96" s="258">
        <f t="shared" si="56"/>
        <v>0</v>
      </c>
    </row>
    <row r="97" spans="1:10" x14ac:dyDescent="0.25">
      <c r="A97" s="264"/>
      <c r="B97" s="269" t="s">
        <v>119</v>
      </c>
      <c r="C97" s="270" t="s">
        <v>119</v>
      </c>
      <c r="D97" s="288"/>
      <c r="E97" s="255"/>
      <c r="F97" s="258">
        <f t="shared" si="54"/>
        <v>0</v>
      </c>
      <c r="G97" s="255"/>
      <c r="H97" s="258">
        <f t="shared" si="55"/>
        <v>0</v>
      </c>
      <c r="I97" s="258">
        <f t="shared" si="56"/>
        <v>0</v>
      </c>
      <c r="J97" s="258">
        <f t="shared" si="56"/>
        <v>0</v>
      </c>
    </row>
    <row r="98" spans="1:10" ht="30.6" x14ac:dyDescent="0.25">
      <c r="A98" s="264">
        <v>68</v>
      </c>
      <c r="B98" s="269" t="s">
        <v>223</v>
      </c>
      <c r="C98" s="270" t="s">
        <v>152</v>
      </c>
      <c r="D98" s="288">
        <v>23</v>
      </c>
      <c r="E98" s="255"/>
      <c r="F98" s="258">
        <f t="shared" si="54"/>
        <v>0</v>
      </c>
      <c r="G98" s="255"/>
      <c r="H98" s="258">
        <f t="shared" si="55"/>
        <v>0</v>
      </c>
      <c r="I98" s="258">
        <f t="shared" si="56"/>
        <v>0</v>
      </c>
      <c r="J98" s="258">
        <f t="shared" si="56"/>
        <v>0</v>
      </c>
    </row>
    <row r="99" spans="1:10" x14ac:dyDescent="0.25">
      <c r="A99" s="264"/>
      <c r="B99" s="269" t="s">
        <v>119</v>
      </c>
      <c r="C99" s="270" t="s">
        <v>119</v>
      </c>
      <c r="D99" s="288"/>
      <c r="E99" s="255"/>
      <c r="F99" s="258"/>
      <c r="G99" s="255"/>
      <c r="H99" s="258"/>
      <c r="I99" s="258"/>
      <c r="J99" s="258"/>
    </row>
    <row r="100" spans="1:10" ht="20.399999999999999" x14ac:dyDescent="0.25">
      <c r="A100" s="264">
        <v>69</v>
      </c>
      <c r="B100" s="269" t="s">
        <v>153</v>
      </c>
      <c r="C100" s="270" t="s">
        <v>130</v>
      </c>
      <c r="D100" s="288">
        <v>440</v>
      </c>
      <c r="E100" s="255"/>
      <c r="F100" s="258">
        <f t="shared" si="54"/>
        <v>0</v>
      </c>
      <c r="G100" s="255"/>
      <c r="H100" s="258">
        <f t="shared" si="55"/>
        <v>0</v>
      </c>
      <c r="I100" s="258">
        <f t="shared" si="56"/>
        <v>0</v>
      </c>
      <c r="J100" s="258">
        <f t="shared" si="56"/>
        <v>0</v>
      </c>
    </row>
    <row r="101" spans="1:10" ht="30.6" x14ac:dyDescent="0.25">
      <c r="A101" s="264">
        <v>70</v>
      </c>
      <c r="B101" s="269" t="s">
        <v>154</v>
      </c>
      <c r="C101" s="270" t="s">
        <v>130</v>
      </c>
      <c r="D101" s="288">
        <v>90</v>
      </c>
      <c r="E101" s="255"/>
      <c r="F101" s="258">
        <f t="shared" si="54"/>
        <v>0</v>
      </c>
      <c r="G101" s="255"/>
      <c r="H101" s="258">
        <f t="shared" si="55"/>
        <v>0</v>
      </c>
      <c r="I101" s="258">
        <f t="shared" si="56"/>
        <v>0</v>
      </c>
      <c r="J101" s="258">
        <f t="shared" si="56"/>
        <v>0</v>
      </c>
    </row>
    <row r="102" spans="1:10" ht="30.6" x14ac:dyDescent="0.25">
      <c r="A102" s="264">
        <v>71</v>
      </c>
      <c r="B102" s="269" t="s">
        <v>155</v>
      </c>
      <c r="C102" s="270" t="s">
        <v>130</v>
      </c>
      <c r="D102" s="288">
        <v>5</v>
      </c>
      <c r="E102" s="255"/>
      <c r="F102" s="258">
        <f t="shared" si="54"/>
        <v>0</v>
      </c>
      <c r="G102" s="255"/>
      <c r="H102" s="258">
        <f t="shared" si="55"/>
        <v>0</v>
      </c>
      <c r="I102" s="258">
        <f t="shared" si="56"/>
        <v>0</v>
      </c>
      <c r="J102" s="258">
        <f t="shared" si="56"/>
        <v>0</v>
      </c>
    </row>
    <row r="103" spans="1:10" ht="30.6" x14ac:dyDescent="0.25">
      <c r="A103" s="264">
        <v>72</v>
      </c>
      <c r="B103" s="269" t="s">
        <v>155</v>
      </c>
      <c r="C103" s="270" t="s">
        <v>130</v>
      </c>
      <c r="D103" s="288">
        <v>5</v>
      </c>
      <c r="E103" s="255"/>
      <c r="F103" s="258">
        <f t="shared" ref="F103" si="57">PRODUCT(D103*E103)</f>
        <v>0</v>
      </c>
      <c r="G103" s="255"/>
      <c r="H103" s="258">
        <f t="shared" ref="H103" si="58">PRODUCT(D103*G103)</f>
        <v>0</v>
      </c>
      <c r="I103" s="258">
        <f t="shared" ref="I103" si="59">SUM(E103,G103)</f>
        <v>0</v>
      </c>
      <c r="J103" s="258">
        <f t="shared" ref="J103" si="60">SUM(F103,H103)</f>
        <v>0</v>
      </c>
    </row>
    <row r="104" spans="1:10" x14ac:dyDescent="0.25">
      <c r="A104" s="264"/>
      <c r="B104" s="269"/>
      <c r="C104" s="270"/>
      <c r="D104" s="288"/>
      <c r="E104" s="255"/>
      <c r="F104" s="258"/>
      <c r="G104" s="255"/>
      <c r="H104" s="258"/>
      <c r="I104" s="258"/>
      <c r="J104" s="258"/>
    </row>
    <row r="105" spans="1:10" ht="20.399999999999999" x14ac:dyDescent="0.25">
      <c r="A105" s="276"/>
      <c r="B105" s="277" t="s">
        <v>156</v>
      </c>
      <c r="C105" s="278"/>
      <c r="D105" s="291"/>
      <c r="E105" s="255"/>
      <c r="F105" s="261"/>
      <c r="G105" s="255"/>
      <c r="H105" s="261"/>
      <c r="I105" s="261"/>
      <c r="J105" s="261"/>
    </row>
    <row r="106" spans="1:10" ht="20.399999999999999" x14ac:dyDescent="0.25">
      <c r="A106" s="264">
        <v>73</v>
      </c>
      <c r="B106" s="269" t="s">
        <v>157</v>
      </c>
      <c r="C106" s="270" t="s">
        <v>158</v>
      </c>
      <c r="D106" s="288">
        <v>2</v>
      </c>
      <c r="E106" s="255"/>
      <c r="F106" s="258">
        <f t="shared" ref="F106:F114" si="61">PRODUCT(D106*E106)</f>
        <v>0</v>
      </c>
      <c r="G106" s="255"/>
      <c r="H106" s="258">
        <f t="shared" ref="H106:H112" si="62">PRODUCT(D106*G106)</f>
        <v>0</v>
      </c>
      <c r="I106" s="258">
        <f t="shared" ref="I106:J114" si="63">SUM(E106,G106)</f>
        <v>0</v>
      </c>
      <c r="J106" s="258">
        <f t="shared" si="63"/>
        <v>0</v>
      </c>
    </row>
    <row r="107" spans="1:10" ht="51" x14ac:dyDescent="0.25">
      <c r="A107" s="264">
        <v>74</v>
      </c>
      <c r="B107" s="269" t="s">
        <v>201</v>
      </c>
      <c r="C107" s="270" t="s">
        <v>152</v>
      </c>
      <c r="D107" s="288">
        <v>4</v>
      </c>
      <c r="E107" s="255"/>
      <c r="F107" s="258">
        <f t="shared" si="61"/>
        <v>0</v>
      </c>
      <c r="G107" s="255"/>
      <c r="H107" s="258">
        <f t="shared" si="62"/>
        <v>0</v>
      </c>
      <c r="I107" s="258">
        <f t="shared" si="63"/>
        <v>0</v>
      </c>
      <c r="J107" s="258">
        <f t="shared" si="63"/>
        <v>0</v>
      </c>
    </row>
    <row r="108" spans="1:10" x14ac:dyDescent="0.25">
      <c r="A108" s="264">
        <v>75</v>
      </c>
      <c r="B108" s="269" t="s">
        <v>159</v>
      </c>
      <c r="C108" s="270" t="s">
        <v>152</v>
      </c>
      <c r="D108" s="288">
        <v>4</v>
      </c>
      <c r="E108" s="255"/>
      <c r="F108" s="258">
        <f t="shared" si="61"/>
        <v>0</v>
      </c>
      <c r="G108" s="255"/>
      <c r="H108" s="258">
        <f t="shared" si="62"/>
        <v>0</v>
      </c>
      <c r="I108" s="258">
        <f t="shared" si="63"/>
        <v>0</v>
      </c>
      <c r="J108" s="258">
        <f t="shared" si="63"/>
        <v>0</v>
      </c>
    </row>
    <row r="109" spans="1:10" ht="30.6" x14ac:dyDescent="0.25">
      <c r="A109" s="264">
        <v>76</v>
      </c>
      <c r="B109" s="269" t="s">
        <v>160</v>
      </c>
      <c r="C109" s="270" t="s">
        <v>158</v>
      </c>
      <c r="D109" s="288">
        <v>2</v>
      </c>
      <c r="E109" s="255"/>
      <c r="F109" s="258">
        <f t="shared" si="61"/>
        <v>0</v>
      </c>
      <c r="G109" s="255"/>
      <c r="H109" s="258">
        <f t="shared" si="62"/>
        <v>0</v>
      </c>
      <c r="I109" s="258">
        <f t="shared" si="63"/>
        <v>0</v>
      </c>
      <c r="J109" s="258">
        <f t="shared" si="63"/>
        <v>0</v>
      </c>
    </row>
    <row r="110" spans="1:10" x14ac:dyDescent="0.25">
      <c r="A110" s="264"/>
      <c r="B110" s="269" t="s">
        <v>119</v>
      </c>
      <c r="C110" s="270" t="s">
        <v>119</v>
      </c>
      <c r="D110" s="288"/>
      <c r="E110" s="255"/>
      <c r="F110" s="258"/>
      <c r="G110" s="255"/>
      <c r="H110" s="258"/>
      <c r="I110" s="258"/>
      <c r="J110" s="258"/>
    </row>
    <row r="111" spans="1:10" ht="40.799999999999997" x14ac:dyDescent="0.25">
      <c r="A111" s="264">
        <v>77</v>
      </c>
      <c r="B111" s="269" t="s">
        <v>202</v>
      </c>
      <c r="C111" s="270" t="s">
        <v>161</v>
      </c>
      <c r="D111" s="288">
        <v>117</v>
      </c>
      <c r="E111" s="255"/>
      <c r="F111" s="258">
        <f t="shared" si="61"/>
        <v>0</v>
      </c>
      <c r="G111" s="255"/>
      <c r="H111" s="258">
        <f t="shared" si="62"/>
        <v>0</v>
      </c>
      <c r="I111" s="258">
        <f t="shared" si="63"/>
        <v>0</v>
      </c>
      <c r="J111" s="258">
        <f t="shared" si="63"/>
        <v>0</v>
      </c>
    </row>
    <row r="112" spans="1:10" x14ac:dyDescent="0.25">
      <c r="A112" s="264">
        <v>78</v>
      </c>
      <c r="B112" s="269" t="s">
        <v>162</v>
      </c>
      <c r="C112" s="270" t="s">
        <v>152</v>
      </c>
      <c r="D112" s="288">
        <v>73</v>
      </c>
      <c r="E112" s="255"/>
      <c r="F112" s="258">
        <f t="shared" si="61"/>
        <v>0</v>
      </c>
      <c r="G112" s="255"/>
      <c r="H112" s="258">
        <f t="shared" si="62"/>
        <v>0</v>
      </c>
      <c r="I112" s="258">
        <f t="shared" si="63"/>
        <v>0</v>
      </c>
      <c r="J112" s="258">
        <f t="shared" si="63"/>
        <v>0</v>
      </c>
    </row>
    <row r="113" spans="1:10" x14ac:dyDescent="0.25">
      <c r="A113" s="264"/>
      <c r="B113" s="269" t="s">
        <v>119</v>
      </c>
      <c r="C113" s="270" t="s">
        <v>119</v>
      </c>
      <c r="D113" s="288"/>
      <c r="E113" s="255"/>
      <c r="F113" s="258"/>
      <c r="G113" s="255"/>
      <c r="H113" s="258"/>
      <c r="I113" s="258"/>
      <c r="J113" s="258"/>
    </row>
    <row r="114" spans="1:10" x14ac:dyDescent="0.25">
      <c r="A114" s="264">
        <v>79</v>
      </c>
      <c r="B114" s="269" t="s">
        <v>163</v>
      </c>
      <c r="C114" s="270" t="s">
        <v>87</v>
      </c>
      <c r="D114" s="288">
        <v>1</v>
      </c>
      <c r="E114" s="255"/>
      <c r="F114" s="258">
        <f t="shared" si="61"/>
        <v>0</v>
      </c>
      <c r="G114" s="255"/>
      <c r="H114" s="258">
        <f t="shared" si="55"/>
        <v>0</v>
      </c>
      <c r="I114" s="258">
        <f t="shared" si="63"/>
        <v>0</v>
      </c>
      <c r="J114" s="258">
        <f t="shared" si="63"/>
        <v>0</v>
      </c>
    </row>
    <row r="115" spans="1:10" x14ac:dyDescent="0.25">
      <c r="A115" s="282"/>
      <c r="B115" s="274" t="s">
        <v>164</v>
      </c>
      <c r="C115" s="275" t="s">
        <v>119</v>
      </c>
      <c r="D115" s="290"/>
      <c r="E115" s="260"/>
      <c r="F115" s="260">
        <f>SUM(F93:F114)</f>
        <v>0</v>
      </c>
      <c r="G115" s="260"/>
      <c r="H115" s="260">
        <f>SUM(H93:H114)</f>
        <v>0</v>
      </c>
      <c r="I115" s="260"/>
      <c r="J115" s="260">
        <f>SUM(J93:J114)</f>
        <v>0</v>
      </c>
    </row>
    <row r="116" spans="1:10" ht="15.6" x14ac:dyDescent="0.25">
      <c r="A116" s="264"/>
      <c r="B116" s="283" t="s">
        <v>165</v>
      </c>
      <c r="C116" s="284"/>
      <c r="D116" s="293"/>
      <c r="E116" s="262"/>
      <c r="F116" s="262"/>
      <c r="G116" s="262"/>
      <c r="H116" s="262"/>
      <c r="I116" s="262"/>
      <c r="J116" s="263">
        <f>SUM(J12,J90,J115)</f>
        <v>0</v>
      </c>
    </row>
  </sheetData>
  <sheetProtection password="CCDF" sheet="1" objects="1" scenarios="1" selectLockedCells="1"/>
  <pageMargins left="0.7" right="0.7" top="0.78740157499999996" bottom="0.78740157499999996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BE51"/>
  <sheetViews>
    <sheetView zoomScaleNormal="100" workbookViewId="0">
      <selection activeCell="F34" sqref="F34:G34"/>
    </sheetView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92" t="s">
        <v>33</v>
      </c>
      <c r="B1" s="93"/>
      <c r="C1" s="93"/>
      <c r="D1" s="93"/>
      <c r="E1" s="93"/>
      <c r="F1" s="93"/>
      <c r="G1" s="93"/>
    </row>
    <row r="2" spans="1:57" ht="12.75" customHeight="1" x14ac:dyDescent="0.25">
      <c r="A2" s="94" t="s">
        <v>34</v>
      </c>
      <c r="B2" s="95"/>
      <c r="C2" s="96" t="s">
        <v>88</v>
      </c>
      <c r="D2" s="96" t="s">
        <v>105</v>
      </c>
      <c r="E2" s="97"/>
      <c r="F2" s="98" t="s">
        <v>35</v>
      </c>
      <c r="G2" s="99"/>
    </row>
    <row r="3" spans="1:57" ht="3" hidden="1" customHeight="1" x14ac:dyDescent="0.25">
      <c r="A3" s="100"/>
      <c r="B3" s="101"/>
      <c r="C3" s="102"/>
      <c r="D3" s="102"/>
      <c r="E3" s="103"/>
      <c r="F3" s="104"/>
      <c r="G3" s="105"/>
    </row>
    <row r="4" spans="1:57" ht="12" customHeight="1" x14ac:dyDescent="0.25">
      <c r="A4" s="106" t="s">
        <v>36</v>
      </c>
      <c r="B4" s="101"/>
      <c r="C4" s="102"/>
      <c r="D4" s="102"/>
      <c r="E4" s="103"/>
      <c r="F4" s="104" t="s">
        <v>37</v>
      </c>
      <c r="G4" s="107"/>
    </row>
    <row r="5" spans="1:57" ht="12.9" customHeight="1" x14ac:dyDescent="0.25">
      <c r="A5" s="108" t="s">
        <v>104</v>
      </c>
      <c r="B5" s="109"/>
      <c r="C5" s="110" t="s">
        <v>105</v>
      </c>
      <c r="D5" s="111"/>
      <c r="E5" s="109"/>
      <c r="F5" s="104" t="s">
        <v>38</v>
      </c>
      <c r="G5" s="105"/>
    </row>
    <row r="6" spans="1:57" ht="12.9" customHeight="1" x14ac:dyDescent="0.25">
      <c r="A6" s="106" t="s">
        <v>39</v>
      </c>
      <c r="B6" s="101"/>
      <c r="C6" s="102"/>
      <c r="D6" s="102"/>
      <c r="E6" s="103"/>
      <c r="F6" s="112" t="s">
        <v>40</v>
      </c>
      <c r="G6" s="113">
        <v>0</v>
      </c>
      <c r="O6" s="114"/>
    </row>
    <row r="7" spans="1:57" ht="12.9" customHeight="1" x14ac:dyDescent="0.25">
      <c r="A7" s="115" t="s">
        <v>88</v>
      </c>
      <c r="B7" s="116"/>
      <c r="C7" s="117" t="s">
        <v>192</v>
      </c>
      <c r="D7" s="118"/>
      <c r="E7" s="118"/>
      <c r="F7" s="119" t="s">
        <v>41</v>
      </c>
      <c r="G7" s="113">
        <f>IF(G6=0,,ROUND((F30+F32)/G6,1))</f>
        <v>0</v>
      </c>
    </row>
    <row r="8" spans="1:57" x14ac:dyDescent="0.25">
      <c r="A8" s="120" t="s">
        <v>42</v>
      </c>
      <c r="B8" s="104"/>
      <c r="C8" s="317"/>
      <c r="D8" s="317"/>
      <c r="E8" s="318"/>
      <c r="F8" s="121" t="s">
        <v>43</v>
      </c>
      <c r="G8" s="122"/>
      <c r="H8" s="123"/>
      <c r="I8" s="124"/>
    </row>
    <row r="9" spans="1:57" x14ac:dyDescent="0.25">
      <c r="A9" s="120" t="s">
        <v>44</v>
      </c>
      <c r="B9" s="104"/>
      <c r="C9" s="317"/>
      <c r="D9" s="317"/>
      <c r="E9" s="318"/>
      <c r="F9" s="104"/>
      <c r="G9" s="125"/>
      <c r="H9" s="126"/>
    </row>
    <row r="10" spans="1:57" x14ac:dyDescent="0.25">
      <c r="A10" s="120" t="s">
        <v>45</v>
      </c>
      <c r="B10" s="104"/>
      <c r="C10" s="317" t="s">
        <v>102</v>
      </c>
      <c r="D10" s="317"/>
      <c r="E10" s="317"/>
      <c r="F10" s="127"/>
      <c r="G10" s="128"/>
      <c r="H10" s="129"/>
    </row>
    <row r="11" spans="1:57" ht="13.5" customHeight="1" x14ac:dyDescent="0.25">
      <c r="A11" s="120" t="s">
        <v>46</v>
      </c>
      <c r="B11" s="104"/>
      <c r="C11" s="317"/>
      <c r="D11" s="317"/>
      <c r="E11" s="317"/>
      <c r="F11" s="130" t="s">
        <v>47</v>
      </c>
      <c r="G11" s="131"/>
      <c r="H11" s="126"/>
      <c r="BA11" s="132"/>
      <c r="BB11" s="132"/>
      <c r="BC11" s="132"/>
      <c r="BD11" s="132"/>
      <c r="BE11" s="132"/>
    </row>
    <row r="12" spans="1:57" ht="12.75" customHeight="1" x14ac:dyDescent="0.25">
      <c r="A12" s="133" t="s">
        <v>48</v>
      </c>
      <c r="B12" s="101"/>
      <c r="C12" s="319"/>
      <c r="D12" s="319"/>
      <c r="E12" s="319"/>
      <c r="F12" s="134" t="s">
        <v>49</v>
      </c>
      <c r="G12" s="135"/>
      <c r="H12" s="126"/>
    </row>
    <row r="13" spans="1:57" ht="28.5" customHeight="1" thickBot="1" x14ac:dyDescent="0.3">
      <c r="A13" s="136" t="s">
        <v>50</v>
      </c>
      <c r="B13" s="137"/>
      <c r="C13" s="137"/>
      <c r="D13" s="137"/>
      <c r="E13" s="138"/>
      <c r="F13" s="138"/>
      <c r="G13" s="139"/>
      <c r="H13" s="126"/>
    </row>
    <row r="14" spans="1:57" ht="17.25" customHeight="1" thickBot="1" x14ac:dyDescent="0.3">
      <c r="A14" s="140" t="s">
        <v>51</v>
      </c>
      <c r="B14" s="141"/>
      <c r="C14" s="142"/>
      <c r="D14" s="143" t="s">
        <v>52</v>
      </c>
      <c r="E14" s="144"/>
      <c r="F14" s="144"/>
      <c r="G14" s="142"/>
    </row>
    <row r="15" spans="1:57" ht="15.9" customHeight="1" x14ac:dyDescent="0.25">
      <c r="A15" s="145"/>
      <c r="B15" s="146" t="s">
        <v>53</v>
      </c>
      <c r="C15" s="147">
        <f>'SO 602 202004 Rek'!E8</f>
        <v>0</v>
      </c>
      <c r="D15" s="148" t="str">
        <f>'SO 602 202004 Rek'!A13</f>
        <v>Ztížené výrobní podmínky</v>
      </c>
      <c r="E15" s="149"/>
      <c r="F15" s="150"/>
      <c r="G15" s="147">
        <f>'SO 602 202004 Rek'!I13</f>
        <v>0</v>
      </c>
    </row>
    <row r="16" spans="1:57" ht="15.9" customHeight="1" x14ac:dyDescent="0.25">
      <c r="A16" s="145" t="s">
        <v>54</v>
      </c>
      <c r="B16" s="146" t="s">
        <v>55</v>
      </c>
      <c r="C16" s="147">
        <f>'SO 602 202004 Rek'!F8</f>
        <v>0</v>
      </c>
      <c r="D16" s="100" t="str">
        <f>'SO 602 202004 Rek'!A14</f>
        <v>Oborová přirážka</v>
      </c>
      <c r="E16" s="151"/>
      <c r="F16" s="152"/>
      <c r="G16" s="147">
        <f>'SO 602 202004 Rek'!I14</f>
        <v>0</v>
      </c>
    </row>
    <row r="17" spans="1:7" ht="15.9" customHeight="1" x14ac:dyDescent="0.25">
      <c r="A17" s="145" t="s">
        <v>56</v>
      </c>
      <c r="B17" s="146" t="s">
        <v>57</v>
      </c>
      <c r="C17" s="147">
        <f>'SO 602 202004 Rek'!H8</f>
        <v>0</v>
      </c>
      <c r="D17" s="100" t="str">
        <f>'SO 602 202004 Rek'!A15</f>
        <v>Přesun stavebních kapacit</v>
      </c>
      <c r="E17" s="151"/>
      <c r="F17" s="152"/>
      <c r="G17" s="147">
        <f>'SO 602 202004 Rek'!I15</f>
        <v>0</v>
      </c>
    </row>
    <row r="18" spans="1:7" ht="15.9" customHeight="1" x14ac:dyDescent="0.25">
      <c r="A18" s="153" t="s">
        <v>58</v>
      </c>
      <c r="B18" s="154" t="s">
        <v>59</v>
      </c>
      <c r="C18" s="147">
        <f>'SO 602 202004 Rek'!G8</f>
        <v>0</v>
      </c>
      <c r="D18" s="100" t="str">
        <f>'SO 602 202004 Rek'!A16</f>
        <v>Mimostaveništní doprava</v>
      </c>
      <c r="E18" s="151"/>
      <c r="F18" s="152"/>
      <c r="G18" s="147">
        <f>'SO 602 202004 Rek'!I16</f>
        <v>0</v>
      </c>
    </row>
    <row r="19" spans="1:7" ht="15.9" customHeight="1" x14ac:dyDescent="0.25">
      <c r="A19" s="155" t="s">
        <v>60</v>
      </c>
      <c r="B19" s="146"/>
      <c r="C19" s="147">
        <f>SUM(C15:C18)</f>
        <v>0</v>
      </c>
      <c r="D19" s="100" t="str">
        <f>'SO 602 202004 Rek'!A17</f>
        <v>Zařízení staveniště</v>
      </c>
      <c r="E19" s="151"/>
      <c r="F19" s="152"/>
      <c r="G19" s="147">
        <f>'SO 602 202004 Rek'!I17</f>
        <v>0</v>
      </c>
    </row>
    <row r="20" spans="1:7" ht="15.9" customHeight="1" x14ac:dyDescent="0.25">
      <c r="A20" s="155"/>
      <c r="B20" s="146"/>
      <c r="C20" s="147"/>
      <c r="D20" s="100" t="str">
        <f>'SO 602 202004 Rek'!A18</f>
        <v>Provoz investora</v>
      </c>
      <c r="E20" s="151"/>
      <c r="F20" s="152"/>
      <c r="G20" s="147">
        <f>'SO 602 202004 Rek'!I18</f>
        <v>0</v>
      </c>
    </row>
    <row r="21" spans="1:7" ht="15.9" customHeight="1" x14ac:dyDescent="0.25">
      <c r="A21" s="155" t="s">
        <v>30</v>
      </c>
      <c r="B21" s="146"/>
      <c r="C21" s="147">
        <f>'SO 602 202004 Rek'!I8</f>
        <v>0</v>
      </c>
      <c r="D21" s="100" t="str">
        <f>'SO 602 202004 Rek'!A19</f>
        <v>Kompletační činnost (IČD)</v>
      </c>
      <c r="E21" s="151"/>
      <c r="F21" s="152"/>
      <c r="G21" s="147">
        <f>'SO 602 202004 Rek'!I19</f>
        <v>0</v>
      </c>
    </row>
    <row r="22" spans="1:7" ht="15.9" customHeight="1" x14ac:dyDescent="0.25">
      <c r="A22" s="156" t="s">
        <v>61</v>
      </c>
      <c r="B22" s="126"/>
      <c r="C22" s="147">
        <f>C19+C21</f>
        <v>0</v>
      </c>
      <c r="D22" s="100" t="s">
        <v>62</v>
      </c>
      <c r="E22" s="151"/>
      <c r="F22" s="152"/>
      <c r="G22" s="147">
        <f>G23-SUM(G15:G21)</f>
        <v>0</v>
      </c>
    </row>
    <row r="23" spans="1:7" ht="15.9" customHeight="1" thickBot="1" x14ac:dyDescent="0.3">
      <c r="A23" s="315" t="s">
        <v>63</v>
      </c>
      <c r="B23" s="316"/>
      <c r="C23" s="157">
        <f>C22+G23</f>
        <v>0</v>
      </c>
      <c r="D23" s="158" t="s">
        <v>64</v>
      </c>
      <c r="E23" s="159"/>
      <c r="F23" s="160"/>
      <c r="G23" s="147">
        <f>'SO 602 202004 Rek'!H21</f>
        <v>0</v>
      </c>
    </row>
    <row r="24" spans="1:7" x14ac:dyDescent="0.25">
      <c r="A24" s="161" t="s">
        <v>65</v>
      </c>
      <c r="B24" s="162"/>
      <c r="C24" s="163"/>
      <c r="D24" s="162" t="s">
        <v>66</v>
      </c>
      <c r="E24" s="162"/>
      <c r="F24" s="164" t="s">
        <v>67</v>
      </c>
      <c r="G24" s="165"/>
    </row>
    <row r="25" spans="1:7" x14ac:dyDescent="0.25">
      <c r="A25" s="156" t="s">
        <v>68</v>
      </c>
      <c r="B25" s="126"/>
      <c r="C25" s="166"/>
      <c r="D25" s="126" t="s">
        <v>68</v>
      </c>
      <c r="F25" s="167" t="s">
        <v>68</v>
      </c>
      <c r="G25" s="168"/>
    </row>
    <row r="26" spans="1:7" ht="37.5" customHeight="1" x14ac:dyDescent="0.25">
      <c r="A26" s="156" t="s">
        <v>69</v>
      </c>
      <c r="B26" s="169"/>
      <c r="C26" s="166"/>
      <c r="D26" s="126" t="s">
        <v>69</v>
      </c>
      <c r="F26" s="167" t="s">
        <v>69</v>
      </c>
      <c r="G26" s="168"/>
    </row>
    <row r="27" spans="1:7" x14ac:dyDescent="0.25">
      <c r="A27" s="156"/>
      <c r="B27" s="170"/>
      <c r="C27" s="166"/>
      <c r="D27" s="126"/>
      <c r="F27" s="167"/>
      <c r="G27" s="168"/>
    </row>
    <row r="28" spans="1:7" x14ac:dyDescent="0.25">
      <c r="A28" s="156" t="s">
        <v>70</v>
      </c>
      <c r="B28" s="126"/>
      <c r="C28" s="166"/>
      <c r="D28" s="167" t="s">
        <v>71</v>
      </c>
      <c r="E28" s="166"/>
      <c r="F28" s="171" t="s">
        <v>71</v>
      </c>
      <c r="G28" s="168"/>
    </row>
    <row r="29" spans="1:7" ht="69" customHeight="1" x14ac:dyDescent="0.25">
      <c r="A29" s="156"/>
      <c r="B29" s="126"/>
      <c r="C29" s="172"/>
      <c r="D29" s="173"/>
      <c r="E29" s="172"/>
      <c r="F29" s="126"/>
      <c r="G29" s="168"/>
    </row>
    <row r="30" spans="1:7" x14ac:dyDescent="0.25">
      <c r="A30" s="174" t="s">
        <v>12</v>
      </c>
      <c r="B30" s="175"/>
      <c r="C30" s="176">
        <v>21</v>
      </c>
      <c r="D30" s="175" t="s">
        <v>72</v>
      </c>
      <c r="E30" s="177"/>
      <c r="F30" s="321">
        <f>C23-F32</f>
        <v>0</v>
      </c>
      <c r="G30" s="322"/>
    </row>
    <row r="31" spans="1:7" x14ac:dyDescent="0.25">
      <c r="A31" s="174" t="s">
        <v>73</v>
      </c>
      <c r="B31" s="175"/>
      <c r="C31" s="176">
        <f>C30</f>
        <v>21</v>
      </c>
      <c r="D31" s="175" t="s">
        <v>74</v>
      </c>
      <c r="E31" s="177"/>
      <c r="F31" s="321">
        <f>ROUND(PRODUCT(F30,C31/100),0)</f>
        <v>0</v>
      </c>
      <c r="G31" s="322"/>
    </row>
    <row r="32" spans="1:7" x14ac:dyDescent="0.25">
      <c r="A32" s="174" t="s">
        <v>12</v>
      </c>
      <c r="B32" s="175"/>
      <c r="C32" s="176">
        <v>0</v>
      </c>
      <c r="D32" s="175" t="s">
        <v>74</v>
      </c>
      <c r="E32" s="177"/>
      <c r="F32" s="321">
        <v>0</v>
      </c>
      <c r="G32" s="322"/>
    </row>
    <row r="33" spans="1:8" x14ac:dyDescent="0.25">
      <c r="A33" s="174" t="s">
        <v>73</v>
      </c>
      <c r="B33" s="178"/>
      <c r="C33" s="179">
        <f>C32</f>
        <v>0</v>
      </c>
      <c r="D33" s="175" t="s">
        <v>74</v>
      </c>
      <c r="E33" s="152"/>
      <c r="F33" s="321">
        <f>ROUND(PRODUCT(F32,C33/100),0)</f>
        <v>0</v>
      </c>
      <c r="G33" s="322"/>
    </row>
    <row r="34" spans="1:8" s="183" customFormat="1" ht="19.5" customHeight="1" thickBot="1" x14ac:dyDescent="0.35">
      <c r="A34" s="180" t="s">
        <v>75</v>
      </c>
      <c r="B34" s="181"/>
      <c r="C34" s="181"/>
      <c r="D34" s="181"/>
      <c r="E34" s="182"/>
      <c r="F34" s="323">
        <f>ROUND(SUM(F30:F33),0)</f>
        <v>0</v>
      </c>
      <c r="G34" s="324"/>
    </row>
    <row r="36" spans="1:8" x14ac:dyDescent="0.25">
      <c r="A36" s="2" t="s">
        <v>76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5">
      <c r="A37" s="2"/>
      <c r="B37" s="325"/>
      <c r="C37" s="325"/>
      <c r="D37" s="325"/>
      <c r="E37" s="325"/>
      <c r="F37" s="325"/>
      <c r="G37" s="325"/>
      <c r="H37" s="1" t="s">
        <v>2</v>
      </c>
    </row>
    <row r="38" spans="1:8" ht="12.75" customHeight="1" x14ac:dyDescent="0.25">
      <c r="A38" s="184"/>
      <c r="B38" s="325"/>
      <c r="C38" s="325"/>
      <c r="D38" s="325"/>
      <c r="E38" s="325"/>
      <c r="F38" s="325"/>
      <c r="G38" s="325"/>
      <c r="H38" s="1" t="s">
        <v>2</v>
      </c>
    </row>
    <row r="39" spans="1:8" x14ac:dyDescent="0.25">
      <c r="A39" s="184"/>
      <c r="B39" s="325"/>
      <c r="C39" s="325"/>
      <c r="D39" s="325"/>
      <c r="E39" s="325"/>
      <c r="F39" s="325"/>
      <c r="G39" s="325"/>
      <c r="H39" s="1" t="s">
        <v>2</v>
      </c>
    </row>
    <row r="40" spans="1:8" x14ac:dyDescent="0.25">
      <c r="A40" s="184"/>
      <c r="B40" s="325"/>
      <c r="C40" s="325"/>
      <c r="D40" s="325"/>
      <c r="E40" s="325"/>
      <c r="F40" s="325"/>
      <c r="G40" s="325"/>
      <c r="H40" s="1" t="s">
        <v>2</v>
      </c>
    </row>
    <row r="41" spans="1:8" x14ac:dyDescent="0.25">
      <c r="A41" s="184"/>
      <c r="B41" s="325"/>
      <c r="C41" s="325"/>
      <c r="D41" s="325"/>
      <c r="E41" s="325"/>
      <c r="F41" s="325"/>
      <c r="G41" s="325"/>
      <c r="H41" s="1" t="s">
        <v>2</v>
      </c>
    </row>
    <row r="42" spans="1:8" x14ac:dyDescent="0.25">
      <c r="A42" s="184"/>
      <c r="B42" s="325"/>
      <c r="C42" s="325"/>
      <c r="D42" s="325"/>
      <c r="E42" s="325"/>
      <c r="F42" s="325"/>
      <c r="G42" s="325"/>
      <c r="H42" s="1" t="s">
        <v>2</v>
      </c>
    </row>
    <row r="43" spans="1:8" x14ac:dyDescent="0.25">
      <c r="A43" s="184"/>
      <c r="B43" s="325"/>
      <c r="C43" s="325"/>
      <c r="D43" s="325"/>
      <c r="E43" s="325"/>
      <c r="F43" s="325"/>
      <c r="G43" s="325"/>
      <c r="H43" s="1" t="s">
        <v>2</v>
      </c>
    </row>
    <row r="44" spans="1:8" ht="12.75" customHeight="1" x14ac:dyDescent="0.25">
      <c r="A44" s="184"/>
      <c r="B44" s="325"/>
      <c r="C44" s="325"/>
      <c r="D44" s="325"/>
      <c r="E44" s="325"/>
      <c r="F44" s="325"/>
      <c r="G44" s="325"/>
      <c r="H44" s="1" t="s">
        <v>2</v>
      </c>
    </row>
    <row r="45" spans="1:8" ht="12.75" customHeight="1" x14ac:dyDescent="0.25">
      <c r="A45" s="184"/>
      <c r="B45" s="325"/>
      <c r="C45" s="325"/>
      <c r="D45" s="325"/>
      <c r="E45" s="325"/>
      <c r="F45" s="325"/>
      <c r="G45" s="325"/>
      <c r="H45" s="1" t="s">
        <v>2</v>
      </c>
    </row>
    <row r="46" spans="1:8" x14ac:dyDescent="0.25">
      <c r="B46" s="320"/>
      <c r="C46" s="320"/>
      <c r="D46" s="320"/>
      <c r="E46" s="320"/>
      <c r="F46" s="320"/>
      <c r="G46" s="320"/>
    </row>
    <row r="47" spans="1:8" x14ac:dyDescent="0.25">
      <c r="B47" s="320"/>
      <c r="C47" s="320"/>
      <c r="D47" s="320"/>
      <c r="E47" s="320"/>
      <c r="F47" s="320"/>
      <c r="G47" s="320"/>
    </row>
    <row r="48" spans="1:8" x14ac:dyDescent="0.25">
      <c r="B48" s="320"/>
      <c r="C48" s="320"/>
      <c r="D48" s="320"/>
      <c r="E48" s="320"/>
      <c r="F48" s="320"/>
      <c r="G48" s="320"/>
    </row>
    <row r="49" spans="2:7" x14ac:dyDescent="0.25">
      <c r="B49" s="320"/>
      <c r="C49" s="320"/>
      <c r="D49" s="320"/>
      <c r="E49" s="320"/>
      <c r="F49" s="320"/>
      <c r="G49" s="320"/>
    </row>
    <row r="50" spans="2:7" x14ac:dyDescent="0.25">
      <c r="B50" s="320"/>
      <c r="C50" s="320"/>
      <c r="D50" s="320"/>
      <c r="E50" s="320"/>
      <c r="F50" s="320"/>
      <c r="G50" s="320"/>
    </row>
    <row r="51" spans="2:7" x14ac:dyDescent="0.25">
      <c r="B51" s="320"/>
      <c r="C51" s="320"/>
      <c r="D51" s="320"/>
      <c r="E51" s="320"/>
      <c r="F51" s="320"/>
      <c r="G51" s="320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BE72"/>
  <sheetViews>
    <sheetView workbookViewId="0">
      <selection activeCell="F17" sqref="F17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57" ht="13.8" thickTop="1" x14ac:dyDescent="0.25">
      <c r="A1" s="326" t="s">
        <v>3</v>
      </c>
      <c r="B1" s="327"/>
      <c r="C1" s="185" t="s">
        <v>193</v>
      </c>
      <c r="D1" s="186"/>
      <c r="E1" s="187"/>
      <c r="F1" s="186"/>
      <c r="G1" s="188" t="s">
        <v>77</v>
      </c>
      <c r="H1" s="189" t="s">
        <v>88</v>
      </c>
      <c r="I1" s="190"/>
    </row>
    <row r="2" spans="1:57" ht="13.8" thickBot="1" x14ac:dyDescent="0.3">
      <c r="A2" s="328" t="s">
        <v>78</v>
      </c>
      <c r="B2" s="329"/>
      <c r="C2" s="191" t="s">
        <v>106</v>
      </c>
      <c r="D2" s="192"/>
      <c r="E2" s="193"/>
      <c r="F2" s="192"/>
      <c r="G2" s="330" t="s">
        <v>105</v>
      </c>
      <c r="H2" s="331"/>
      <c r="I2" s="332"/>
    </row>
    <row r="3" spans="1:57" ht="13.8" thickTop="1" x14ac:dyDescent="0.25">
      <c r="F3" s="126"/>
    </row>
    <row r="4" spans="1:57" ht="19.5" customHeight="1" x14ac:dyDescent="0.3">
      <c r="A4" s="194" t="s">
        <v>79</v>
      </c>
      <c r="B4" s="195"/>
      <c r="C4" s="195"/>
      <c r="D4" s="195"/>
      <c r="E4" s="196"/>
      <c r="F4" s="195"/>
      <c r="G4" s="195"/>
      <c r="H4" s="195"/>
      <c r="I4" s="195"/>
    </row>
    <row r="5" spans="1:57" ht="13.8" thickBot="1" x14ac:dyDescent="0.3"/>
    <row r="6" spans="1:57" s="126" customFormat="1" ht="13.8" thickBot="1" x14ac:dyDescent="0.3">
      <c r="A6" s="197"/>
      <c r="B6" s="198" t="s">
        <v>80</v>
      </c>
      <c r="C6" s="198"/>
      <c r="D6" s="199"/>
      <c r="E6" s="200" t="s">
        <v>26</v>
      </c>
      <c r="F6" s="201" t="s">
        <v>27</v>
      </c>
      <c r="G6" s="201" t="s">
        <v>28</v>
      </c>
      <c r="H6" s="201" t="s">
        <v>29</v>
      </c>
      <c r="I6" s="202" t="s">
        <v>30</v>
      </c>
    </row>
    <row r="7" spans="1:57" s="126" customFormat="1" ht="13.8" thickBot="1" x14ac:dyDescent="0.3">
      <c r="A7" s="231" t="s">
        <v>92</v>
      </c>
      <c r="B7" s="62" t="s">
        <v>93</v>
      </c>
      <c r="D7" s="203"/>
      <c r="E7" s="232">
        <v>0</v>
      </c>
      <c r="F7" s="233">
        <v>0</v>
      </c>
      <c r="G7" s="233">
        <v>0</v>
      </c>
      <c r="H7" s="233">
        <f>'SO 602 202004 Pol'!J70</f>
        <v>0</v>
      </c>
      <c r="I7" s="234">
        <v>0</v>
      </c>
    </row>
    <row r="8" spans="1:57" s="14" customFormat="1" ht="13.8" thickBot="1" x14ac:dyDescent="0.3">
      <c r="A8" s="204"/>
      <c r="B8" s="205" t="s">
        <v>81</v>
      </c>
      <c r="C8" s="205"/>
      <c r="D8" s="206"/>
      <c r="E8" s="207">
        <f>SUM(E7:E7)</f>
        <v>0</v>
      </c>
      <c r="F8" s="208">
        <f>SUM(F7:F7)</f>
        <v>0</v>
      </c>
      <c r="G8" s="208">
        <f>SUM(G7:G7)</f>
        <v>0</v>
      </c>
      <c r="H8" s="208">
        <f>SUM(H7)</f>
        <v>0</v>
      </c>
      <c r="I8" s="209">
        <f>SUM(I7:I7)</f>
        <v>0</v>
      </c>
    </row>
    <row r="9" spans="1:57" x14ac:dyDescent="0.25">
      <c r="A9" s="126"/>
      <c r="B9" s="126"/>
      <c r="C9" s="126"/>
      <c r="D9" s="126"/>
      <c r="E9" s="126"/>
      <c r="F9" s="126"/>
      <c r="G9" s="126"/>
      <c r="H9" s="126"/>
      <c r="I9" s="126"/>
    </row>
    <row r="10" spans="1:57" ht="19.5" customHeight="1" x14ac:dyDescent="0.3">
      <c r="A10" s="195" t="s">
        <v>82</v>
      </c>
      <c r="B10" s="195"/>
      <c r="C10" s="195"/>
      <c r="D10" s="195"/>
      <c r="E10" s="195"/>
      <c r="F10" s="195"/>
      <c r="G10" s="210"/>
      <c r="H10" s="195"/>
      <c r="I10" s="195"/>
      <c r="BA10" s="132"/>
      <c r="BB10" s="132"/>
      <c r="BC10" s="132"/>
      <c r="BD10" s="132"/>
      <c r="BE10" s="132"/>
    </row>
    <row r="11" spans="1:57" ht="13.8" thickBot="1" x14ac:dyDescent="0.3"/>
    <row r="12" spans="1:57" x14ac:dyDescent="0.25">
      <c r="A12" s="161" t="s">
        <v>83</v>
      </c>
      <c r="B12" s="162"/>
      <c r="C12" s="162"/>
      <c r="D12" s="211"/>
      <c r="E12" s="212" t="s">
        <v>84</v>
      </c>
      <c r="F12" s="213" t="s">
        <v>13</v>
      </c>
      <c r="G12" s="214" t="s">
        <v>85</v>
      </c>
      <c r="H12" s="215"/>
      <c r="I12" s="216" t="s">
        <v>84</v>
      </c>
    </row>
    <row r="13" spans="1:57" x14ac:dyDescent="0.25">
      <c r="A13" s="155" t="s">
        <v>94</v>
      </c>
      <c r="B13" s="146"/>
      <c r="C13" s="146"/>
      <c r="D13" s="217"/>
      <c r="E13" s="218">
        <v>0</v>
      </c>
      <c r="F13" s="219">
        <v>0</v>
      </c>
      <c r="G13" s="220">
        <v>0</v>
      </c>
      <c r="H13" s="221"/>
      <c r="I13" s="222">
        <f t="shared" ref="I13:I20" si="0">E13+F13*G13/100</f>
        <v>0</v>
      </c>
      <c r="BA13" s="1">
        <v>0</v>
      </c>
    </row>
    <row r="14" spans="1:57" x14ac:dyDescent="0.25">
      <c r="A14" s="155" t="s">
        <v>95</v>
      </c>
      <c r="B14" s="146"/>
      <c r="C14" s="146"/>
      <c r="D14" s="217"/>
      <c r="E14" s="218">
        <v>0</v>
      </c>
      <c r="F14" s="219">
        <v>0</v>
      </c>
      <c r="G14" s="220">
        <v>0</v>
      </c>
      <c r="H14" s="221"/>
      <c r="I14" s="222">
        <f t="shared" si="0"/>
        <v>0</v>
      </c>
      <c r="BA14" s="1">
        <v>0</v>
      </c>
    </row>
    <row r="15" spans="1:57" x14ac:dyDescent="0.25">
      <c r="A15" s="155" t="s">
        <v>96</v>
      </c>
      <c r="B15" s="146"/>
      <c r="C15" s="146"/>
      <c r="D15" s="217"/>
      <c r="E15" s="218">
        <v>0</v>
      </c>
      <c r="F15" s="219">
        <v>0</v>
      </c>
      <c r="G15" s="220">
        <v>0</v>
      </c>
      <c r="H15" s="221"/>
      <c r="I15" s="222">
        <f t="shared" si="0"/>
        <v>0</v>
      </c>
      <c r="BA15" s="1">
        <v>0</v>
      </c>
    </row>
    <row r="16" spans="1:57" x14ac:dyDescent="0.25">
      <c r="A16" s="155" t="s">
        <v>97</v>
      </c>
      <c r="B16" s="146"/>
      <c r="C16" s="146"/>
      <c r="D16" s="217"/>
      <c r="E16" s="218">
        <v>0</v>
      </c>
      <c r="F16" s="219">
        <v>0</v>
      </c>
      <c r="G16" s="220">
        <v>0</v>
      </c>
      <c r="H16" s="221"/>
      <c r="I16" s="222">
        <f t="shared" si="0"/>
        <v>0</v>
      </c>
      <c r="BA16" s="1">
        <v>0</v>
      </c>
    </row>
    <row r="17" spans="1:53" x14ac:dyDescent="0.25">
      <c r="A17" s="155" t="s">
        <v>98</v>
      </c>
      <c r="B17" s="146"/>
      <c r="C17" s="146"/>
      <c r="D17" s="217"/>
      <c r="E17" s="218">
        <v>0</v>
      </c>
      <c r="F17" s="219">
        <v>0</v>
      </c>
      <c r="G17" s="220">
        <f>H7</f>
        <v>0</v>
      </c>
      <c r="H17" s="221"/>
      <c r="I17" s="222">
        <f t="shared" si="0"/>
        <v>0</v>
      </c>
      <c r="BA17" s="1">
        <v>1</v>
      </c>
    </row>
    <row r="18" spans="1:53" x14ac:dyDescent="0.25">
      <c r="A18" s="155" t="s">
        <v>99</v>
      </c>
      <c r="B18" s="146"/>
      <c r="C18" s="146"/>
      <c r="D18" s="217"/>
      <c r="E18" s="218">
        <v>0</v>
      </c>
      <c r="F18" s="219">
        <v>0</v>
      </c>
      <c r="G18" s="220">
        <v>0</v>
      </c>
      <c r="H18" s="221"/>
      <c r="I18" s="222">
        <f t="shared" si="0"/>
        <v>0</v>
      </c>
      <c r="BA18" s="1">
        <v>1</v>
      </c>
    </row>
    <row r="19" spans="1:53" x14ac:dyDescent="0.25">
      <c r="A19" s="155" t="s">
        <v>100</v>
      </c>
      <c r="B19" s="146"/>
      <c r="C19" s="146"/>
      <c r="D19" s="217"/>
      <c r="E19" s="218">
        <v>0</v>
      </c>
      <c r="F19" s="219">
        <v>0</v>
      </c>
      <c r="G19" s="220">
        <v>0</v>
      </c>
      <c r="H19" s="221"/>
      <c r="I19" s="222">
        <f t="shared" si="0"/>
        <v>0</v>
      </c>
      <c r="BA19" s="1">
        <v>2</v>
      </c>
    </row>
    <row r="20" spans="1:53" x14ac:dyDescent="0.25">
      <c r="A20" s="155" t="s">
        <v>101</v>
      </c>
      <c r="B20" s="146"/>
      <c r="C20" s="146"/>
      <c r="D20" s="217"/>
      <c r="E20" s="218">
        <v>0</v>
      </c>
      <c r="F20" s="219">
        <v>0</v>
      </c>
      <c r="G20" s="220">
        <v>0</v>
      </c>
      <c r="H20" s="221"/>
      <c r="I20" s="222">
        <f t="shared" si="0"/>
        <v>0</v>
      </c>
      <c r="BA20" s="1">
        <v>2</v>
      </c>
    </row>
    <row r="21" spans="1:53" ht="13.8" thickBot="1" x14ac:dyDescent="0.3">
      <c r="A21" s="223"/>
      <c r="B21" s="224" t="s">
        <v>86</v>
      </c>
      <c r="C21" s="225"/>
      <c r="D21" s="226"/>
      <c r="E21" s="227"/>
      <c r="F21" s="228"/>
      <c r="G21" s="228"/>
      <c r="H21" s="333">
        <f>SUM(I13:I20)</f>
        <v>0</v>
      </c>
      <c r="I21" s="334"/>
    </row>
    <row r="23" spans="1:53" x14ac:dyDescent="0.25">
      <c r="B23" s="14"/>
      <c r="F23" s="229"/>
      <c r="G23" s="230"/>
      <c r="H23" s="230"/>
      <c r="I23" s="46"/>
    </row>
    <row r="24" spans="1:53" x14ac:dyDescent="0.25">
      <c r="F24" s="229"/>
      <c r="G24" s="230"/>
      <c r="H24" s="230"/>
      <c r="I24" s="46"/>
    </row>
    <row r="25" spans="1:53" x14ac:dyDescent="0.25">
      <c r="F25" s="229"/>
      <c r="G25" s="230"/>
      <c r="H25" s="230"/>
      <c r="I25" s="46"/>
    </row>
    <row r="26" spans="1:53" x14ac:dyDescent="0.25">
      <c r="F26" s="229"/>
      <c r="G26" s="230"/>
      <c r="H26" s="230"/>
      <c r="I26" s="46"/>
    </row>
    <row r="27" spans="1:53" x14ac:dyDescent="0.25">
      <c r="F27" s="229"/>
      <c r="G27" s="230"/>
      <c r="H27" s="230"/>
      <c r="I27" s="46"/>
    </row>
    <row r="28" spans="1:53" x14ac:dyDescent="0.25">
      <c r="F28" s="229"/>
      <c r="G28" s="230"/>
      <c r="H28" s="230"/>
      <c r="I28" s="46"/>
    </row>
    <row r="29" spans="1:53" x14ac:dyDescent="0.25">
      <c r="F29" s="229"/>
      <c r="G29" s="230"/>
      <c r="H29" s="230"/>
      <c r="I29" s="46"/>
    </row>
    <row r="30" spans="1:53" x14ac:dyDescent="0.25">
      <c r="F30" s="229"/>
      <c r="G30" s="230"/>
      <c r="H30" s="230"/>
      <c r="I30" s="46"/>
    </row>
    <row r="31" spans="1:53" x14ac:dyDescent="0.25">
      <c r="F31" s="229"/>
      <c r="G31" s="230"/>
      <c r="H31" s="230"/>
      <c r="I31" s="46"/>
    </row>
    <row r="32" spans="1:53" x14ac:dyDescent="0.25">
      <c r="F32" s="229"/>
      <c r="G32" s="230"/>
      <c r="H32" s="230"/>
      <c r="I32" s="46"/>
    </row>
    <row r="33" spans="6:9" x14ac:dyDescent="0.25">
      <c r="F33" s="229"/>
      <c r="G33" s="230"/>
      <c r="H33" s="230"/>
      <c r="I33" s="46"/>
    </row>
    <row r="34" spans="6:9" x14ac:dyDescent="0.25">
      <c r="F34" s="229"/>
      <c r="G34" s="230"/>
      <c r="H34" s="230"/>
      <c r="I34" s="46"/>
    </row>
    <row r="35" spans="6:9" x14ac:dyDescent="0.25">
      <c r="F35" s="229"/>
      <c r="G35" s="230"/>
      <c r="H35" s="230"/>
      <c r="I35" s="46"/>
    </row>
    <row r="36" spans="6:9" x14ac:dyDescent="0.25">
      <c r="F36" s="229"/>
      <c r="G36" s="230"/>
      <c r="H36" s="230"/>
      <c r="I36" s="46"/>
    </row>
    <row r="37" spans="6:9" x14ac:dyDescent="0.25">
      <c r="F37" s="229"/>
      <c r="G37" s="230"/>
      <c r="H37" s="230"/>
      <c r="I37" s="46"/>
    </row>
    <row r="38" spans="6:9" x14ac:dyDescent="0.25">
      <c r="F38" s="229"/>
      <c r="G38" s="230"/>
      <c r="H38" s="230"/>
      <c r="I38" s="46"/>
    </row>
    <row r="39" spans="6:9" x14ac:dyDescent="0.25">
      <c r="F39" s="229"/>
      <c r="G39" s="230"/>
      <c r="H39" s="230"/>
      <c r="I39" s="46"/>
    </row>
    <row r="40" spans="6:9" x14ac:dyDescent="0.25">
      <c r="F40" s="229"/>
      <c r="G40" s="230"/>
      <c r="H40" s="230"/>
      <c r="I40" s="46"/>
    </row>
    <row r="41" spans="6:9" x14ac:dyDescent="0.25">
      <c r="F41" s="229"/>
      <c r="G41" s="230"/>
      <c r="H41" s="230"/>
      <c r="I41" s="46"/>
    </row>
    <row r="42" spans="6:9" x14ac:dyDescent="0.25">
      <c r="F42" s="229"/>
      <c r="G42" s="230"/>
      <c r="H42" s="230"/>
      <c r="I42" s="46"/>
    </row>
    <row r="43" spans="6:9" x14ac:dyDescent="0.25">
      <c r="F43" s="229"/>
      <c r="G43" s="230"/>
      <c r="H43" s="230"/>
      <c r="I43" s="46"/>
    </row>
    <row r="44" spans="6:9" x14ac:dyDescent="0.25">
      <c r="F44" s="229"/>
      <c r="G44" s="230"/>
      <c r="H44" s="230"/>
      <c r="I44" s="46"/>
    </row>
    <row r="45" spans="6:9" x14ac:dyDescent="0.25">
      <c r="F45" s="229"/>
      <c r="G45" s="230"/>
      <c r="H45" s="230"/>
      <c r="I45" s="46"/>
    </row>
    <row r="46" spans="6:9" x14ac:dyDescent="0.25">
      <c r="F46" s="229"/>
      <c r="G46" s="230"/>
      <c r="H46" s="230"/>
      <c r="I46" s="46"/>
    </row>
    <row r="47" spans="6:9" x14ac:dyDescent="0.25">
      <c r="F47" s="229"/>
      <c r="G47" s="230"/>
      <c r="H47" s="230"/>
      <c r="I47" s="46"/>
    </row>
    <row r="48" spans="6:9" x14ac:dyDescent="0.25">
      <c r="F48" s="229"/>
      <c r="G48" s="230"/>
      <c r="H48" s="230"/>
      <c r="I48" s="46"/>
    </row>
    <row r="49" spans="6:9" x14ac:dyDescent="0.25">
      <c r="F49" s="229"/>
      <c r="G49" s="230"/>
      <c r="H49" s="230"/>
      <c r="I49" s="46"/>
    </row>
    <row r="50" spans="6:9" x14ac:dyDescent="0.25">
      <c r="F50" s="229"/>
      <c r="G50" s="230"/>
      <c r="H50" s="230"/>
      <c r="I50" s="46"/>
    </row>
    <row r="51" spans="6:9" x14ac:dyDescent="0.25">
      <c r="F51" s="229"/>
      <c r="G51" s="230"/>
      <c r="H51" s="230"/>
      <c r="I51" s="46"/>
    </row>
    <row r="52" spans="6:9" x14ac:dyDescent="0.25">
      <c r="F52" s="229"/>
      <c r="G52" s="230"/>
      <c r="H52" s="230"/>
      <c r="I52" s="46"/>
    </row>
    <row r="53" spans="6:9" x14ac:dyDescent="0.25">
      <c r="F53" s="229"/>
      <c r="G53" s="230"/>
      <c r="H53" s="230"/>
      <c r="I53" s="46"/>
    </row>
    <row r="54" spans="6:9" x14ac:dyDescent="0.25">
      <c r="F54" s="229"/>
      <c r="G54" s="230"/>
      <c r="H54" s="230"/>
      <c r="I54" s="46"/>
    </row>
    <row r="55" spans="6:9" x14ac:dyDescent="0.25">
      <c r="F55" s="229"/>
      <c r="G55" s="230"/>
      <c r="H55" s="230"/>
      <c r="I55" s="46"/>
    </row>
    <row r="56" spans="6:9" x14ac:dyDescent="0.25">
      <c r="F56" s="229"/>
      <c r="G56" s="230"/>
      <c r="H56" s="230"/>
      <c r="I56" s="46"/>
    </row>
    <row r="57" spans="6:9" x14ac:dyDescent="0.25">
      <c r="F57" s="229"/>
      <c r="G57" s="230"/>
      <c r="H57" s="230"/>
      <c r="I57" s="46"/>
    </row>
    <row r="58" spans="6:9" x14ac:dyDescent="0.25">
      <c r="F58" s="229"/>
      <c r="G58" s="230"/>
      <c r="H58" s="230"/>
      <c r="I58" s="46"/>
    </row>
    <row r="59" spans="6:9" x14ac:dyDescent="0.25">
      <c r="F59" s="229"/>
      <c r="G59" s="230"/>
      <c r="H59" s="230"/>
      <c r="I59" s="46"/>
    </row>
    <row r="60" spans="6:9" x14ac:dyDescent="0.25">
      <c r="F60" s="229"/>
      <c r="G60" s="230"/>
      <c r="H60" s="230"/>
      <c r="I60" s="46"/>
    </row>
    <row r="61" spans="6:9" x14ac:dyDescent="0.25">
      <c r="F61" s="229"/>
      <c r="G61" s="230"/>
      <c r="H61" s="230"/>
      <c r="I61" s="46"/>
    </row>
    <row r="62" spans="6:9" x14ac:dyDescent="0.25">
      <c r="F62" s="229"/>
      <c r="G62" s="230"/>
      <c r="H62" s="230"/>
      <c r="I62" s="46"/>
    </row>
    <row r="63" spans="6:9" x14ac:dyDescent="0.25">
      <c r="F63" s="229"/>
      <c r="G63" s="230"/>
      <c r="H63" s="230"/>
      <c r="I63" s="46"/>
    </row>
    <row r="64" spans="6:9" x14ac:dyDescent="0.25">
      <c r="F64" s="229"/>
      <c r="G64" s="230"/>
      <c r="H64" s="230"/>
      <c r="I64" s="46"/>
    </row>
    <row r="65" spans="6:9" x14ac:dyDescent="0.25">
      <c r="F65" s="229"/>
      <c r="G65" s="230"/>
      <c r="H65" s="230"/>
      <c r="I65" s="46"/>
    </row>
    <row r="66" spans="6:9" x14ac:dyDescent="0.25">
      <c r="F66" s="229"/>
      <c r="G66" s="230"/>
      <c r="H66" s="230"/>
      <c r="I66" s="46"/>
    </row>
    <row r="67" spans="6:9" x14ac:dyDescent="0.25">
      <c r="F67" s="229"/>
      <c r="G67" s="230"/>
      <c r="H67" s="230"/>
      <c r="I67" s="46"/>
    </row>
    <row r="68" spans="6:9" x14ac:dyDescent="0.25">
      <c r="F68" s="229"/>
      <c r="G68" s="230"/>
      <c r="H68" s="230"/>
      <c r="I68" s="46"/>
    </row>
    <row r="69" spans="6:9" x14ac:dyDescent="0.25">
      <c r="F69" s="229"/>
      <c r="G69" s="230"/>
      <c r="H69" s="230"/>
      <c r="I69" s="46"/>
    </row>
    <row r="70" spans="6:9" x14ac:dyDescent="0.25">
      <c r="F70" s="229"/>
      <c r="G70" s="230"/>
      <c r="H70" s="230"/>
      <c r="I70" s="46"/>
    </row>
    <row r="71" spans="6:9" x14ac:dyDescent="0.25">
      <c r="F71" s="229"/>
      <c r="G71" s="230"/>
      <c r="H71" s="230"/>
      <c r="I71" s="46"/>
    </row>
    <row r="72" spans="6:9" x14ac:dyDescent="0.25">
      <c r="F72" s="229"/>
      <c r="G72" s="230"/>
      <c r="H72" s="230"/>
      <c r="I72" s="46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abSelected="1" topLeftCell="A40" workbookViewId="0">
      <selection activeCell="E5" sqref="E5"/>
    </sheetView>
  </sheetViews>
  <sheetFormatPr defaultRowHeight="13.2" x14ac:dyDescent="0.25"/>
  <cols>
    <col min="1" max="1" width="4.33203125" style="251" customWidth="1"/>
    <col min="2" max="2" width="28.6640625" style="306" customWidth="1"/>
    <col min="3" max="3" width="3" style="285" bestFit="1" customWidth="1"/>
    <col min="4" max="4" width="4.88671875" style="285" bestFit="1" customWidth="1"/>
    <col min="5" max="5" width="8" style="254" bestFit="1" customWidth="1"/>
    <col min="6" max="6" width="15.109375" style="254" customWidth="1"/>
    <col min="7" max="7" width="8" style="254" bestFit="1" customWidth="1"/>
    <col min="8" max="8" width="13.6640625" style="254" customWidth="1"/>
    <col min="9" max="9" width="11.109375" style="254" customWidth="1"/>
    <col min="10" max="10" width="15.33203125" style="254" customWidth="1"/>
    <col min="11" max="16384" width="8.88671875" style="254"/>
  </cols>
  <sheetData>
    <row r="1" spans="1:10" ht="15" x14ac:dyDescent="0.25">
      <c r="A1" s="251" t="s">
        <v>194</v>
      </c>
      <c r="B1" s="237" t="s">
        <v>111</v>
      </c>
      <c r="C1" s="238" t="s">
        <v>112</v>
      </c>
      <c r="D1" s="239" t="s">
        <v>113</v>
      </c>
      <c r="E1" s="294" t="s">
        <v>114</v>
      </c>
      <c r="F1" s="294" t="s">
        <v>115</v>
      </c>
      <c r="G1" s="294" t="s">
        <v>29</v>
      </c>
      <c r="H1" s="294" t="s">
        <v>116</v>
      </c>
      <c r="I1" s="295" t="s">
        <v>224</v>
      </c>
      <c r="J1" s="294" t="s">
        <v>18</v>
      </c>
    </row>
    <row r="2" spans="1:10" ht="51.6" x14ac:dyDescent="0.25">
      <c r="B2" s="240" t="s">
        <v>117</v>
      </c>
      <c r="C2" s="238"/>
      <c r="D2" s="239"/>
      <c r="E2" s="296"/>
      <c r="F2" s="294"/>
      <c r="G2" s="296"/>
      <c r="H2" s="294"/>
      <c r="I2" s="294"/>
      <c r="J2" s="294"/>
    </row>
    <row r="3" spans="1:10" ht="26.4" x14ac:dyDescent="0.25">
      <c r="B3" s="241" t="s">
        <v>128</v>
      </c>
      <c r="C3" s="242" t="s">
        <v>119</v>
      </c>
      <c r="D3" s="243"/>
      <c r="E3" s="297"/>
      <c r="F3" s="298"/>
      <c r="G3" s="297"/>
      <c r="H3" s="298"/>
      <c r="I3" s="298"/>
      <c r="J3" s="298"/>
    </row>
    <row r="4" spans="1:10" x14ac:dyDescent="0.25">
      <c r="B4" s="244" t="s">
        <v>166</v>
      </c>
      <c r="C4" s="245" t="s">
        <v>119</v>
      </c>
      <c r="D4" s="246"/>
      <c r="E4" s="299"/>
      <c r="F4" s="300"/>
      <c r="G4" s="301"/>
      <c r="H4" s="300"/>
      <c r="I4" s="300"/>
      <c r="J4" s="300"/>
    </row>
    <row r="5" spans="1:10" ht="41.4" x14ac:dyDescent="0.25">
      <c r="A5" s="251">
        <v>1</v>
      </c>
      <c r="B5" s="235" t="s">
        <v>254</v>
      </c>
      <c r="C5" s="236" t="s">
        <v>87</v>
      </c>
      <c r="D5" s="247">
        <v>202</v>
      </c>
      <c r="E5" s="302"/>
      <c r="F5" s="303">
        <f>PRODUCT(D5*E5)</f>
        <v>0</v>
      </c>
      <c r="G5" s="302"/>
      <c r="H5" s="303">
        <f>PRODUCT(D5*G5)</f>
        <v>0</v>
      </c>
      <c r="I5" s="303">
        <f>SUM(E5,G5)</f>
        <v>0</v>
      </c>
      <c r="J5" s="303">
        <f>SUM(F5,H5)</f>
        <v>0</v>
      </c>
    </row>
    <row r="6" spans="1:10" ht="41.4" x14ac:dyDescent="0.25">
      <c r="A6" s="251">
        <v>2</v>
      </c>
      <c r="B6" s="235" t="s">
        <v>255</v>
      </c>
      <c r="C6" s="236" t="s">
        <v>87</v>
      </c>
      <c r="D6" s="247">
        <v>220</v>
      </c>
      <c r="E6" s="302"/>
      <c r="F6" s="303">
        <f t="shared" ref="F6:F35" si="0">PRODUCT(D6*E6)</f>
        <v>0</v>
      </c>
      <c r="G6" s="302"/>
      <c r="H6" s="303">
        <f t="shared" ref="H6:H35" si="1">PRODUCT(D6*G6)</f>
        <v>0</v>
      </c>
      <c r="I6" s="303">
        <f t="shared" ref="I6:J35" si="2">SUM(E6,G6)</f>
        <v>0</v>
      </c>
      <c r="J6" s="303">
        <f t="shared" si="2"/>
        <v>0</v>
      </c>
    </row>
    <row r="7" spans="1:10" ht="61.8" x14ac:dyDescent="0.25">
      <c r="A7" s="251">
        <v>3</v>
      </c>
      <c r="B7" s="235" t="s">
        <v>167</v>
      </c>
      <c r="C7" s="236" t="s">
        <v>87</v>
      </c>
      <c r="D7" s="247">
        <v>1</v>
      </c>
      <c r="E7" s="302"/>
      <c r="F7" s="303">
        <f>PRODUCT(D7*E7)</f>
        <v>0</v>
      </c>
      <c r="G7" s="302"/>
      <c r="H7" s="303">
        <f t="shared" si="1"/>
        <v>0</v>
      </c>
      <c r="I7" s="303">
        <f t="shared" si="2"/>
        <v>0</v>
      </c>
      <c r="J7" s="303">
        <f t="shared" si="2"/>
        <v>0</v>
      </c>
    </row>
    <row r="8" spans="1:10" ht="92.4" x14ac:dyDescent="0.25">
      <c r="B8" s="244" t="s">
        <v>168</v>
      </c>
      <c r="C8" s="245" t="s">
        <v>119</v>
      </c>
      <c r="D8" s="246"/>
      <c r="E8" s="301"/>
      <c r="F8" s="300"/>
      <c r="G8" s="301"/>
      <c r="H8" s="300"/>
      <c r="I8" s="300"/>
      <c r="J8" s="300"/>
    </row>
    <row r="9" spans="1:10" ht="82.2" x14ac:dyDescent="0.25">
      <c r="A9" s="251">
        <v>4</v>
      </c>
      <c r="B9" s="235" t="s">
        <v>251</v>
      </c>
      <c r="C9" s="236" t="s">
        <v>87</v>
      </c>
      <c r="D9" s="247">
        <v>5</v>
      </c>
      <c r="E9" s="302"/>
      <c r="F9" s="303">
        <f t="shared" si="0"/>
        <v>0</v>
      </c>
      <c r="G9" s="302"/>
      <c r="H9" s="303">
        <f t="shared" si="1"/>
        <v>0</v>
      </c>
      <c r="I9" s="303">
        <f t="shared" si="2"/>
        <v>0</v>
      </c>
      <c r="J9" s="303">
        <f t="shared" si="2"/>
        <v>0</v>
      </c>
    </row>
    <row r="10" spans="1:10" ht="82.2" x14ac:dyDescent="0.25">
      <c r="A10" s="251">
        <v>5</v>
      </c>
      <c r="B10" s="235" t="s">
        <v>252</v>
      </c>
      <c r="C10" s="236" t="s">
        <v>87</v>
      </c>
      <c r="D10" s="247">
        <v>4</v>
      </c>
      <c r="E10" s="302"/>
      <c r="F10" s="303">
        <f t="shared" si="0"/>
        <v>0</v>
      </c>
      <c r="G10" s="302"/>
      <c r="H10" s="303">
        <f t="shared" si="1"/>
        <v>0</v>
      </c>
      <c r="I10" s="303">
        <f t="shared" si="2"/>
        <v>0</v>
      </c>
      <c r="J10" s="303">
        <f t="shared" si="2"/>
        <v>0</v>
      </c>
    </row>
    <row r="11" spans="1:10" x14ac:dyDescent="0.25">
      <c r="B11" s="235" t="s">
        <v>119</v>
      </c>
      <c r="C11" s="236" t="s">
        <v>119</v>
      </c>
      <c r="D11" s="247"/>
      <c r="E11" s="302"/>
      <c r="F11" s="303"/>
      <c r="G11" s="302"/>
      <c r="H11" s="303"/>
      <c r="I11" s="303"/>
      <c r="J11" s="303"/>
    </row>
    <row r="12" spans="1:10" x14ac:dyDescent="0.25">
      <c r="B12" s="244" t="s">
        <v>169</v>
      </c>
      <c r="C12" s="245" t="s">
        <v>119</v>
      </c>
      <c r="D12" s="246"/>
      <c r="E12" s="301"/>
      <c r="F12" s="300"/>
      <c r="G12" s="301"/>
      <c r="H12" s="300"/>
      <c r="I12" s="300"/>
      <c r="J12" s="300"/>
    </row>
    <row r="13" spans="1:10" ht="31.2" x14ac:dyDescent="0.25">
      <c r="A13" s="251">
        <v>6</v>
      </c>
      <c r="B13" s="235" t="s">
        <v>261</v>
      </c>
      <c r="C13" s="236" t="s">
        <v>130</v>
      </c>
      <c r="D13" s="247">
        <v>1460</v>
      </c>
      <c r="E13" s="302"/>
      <c r="F13" s="303">
        <f t="shared" si="0"/>
        <v>0</v>
      </c>
      <c r="G13" s="302"/>
      <c r="H13" s="303">
        <f t="shared" si="1"/>
        <v>0</v>
      </c>
      <c r="I13" s="303">
        <f t="shared" si="2"/>
        <v>0</v>
      </c>
      <c r="J13" s="303">
        <f t="shared" si="2"/>
        <v>0</v>
      </c>
    </row>
    <row r="14" spans="1:10" ht="31.2" x14ac:dyDescent="0.25">
      <c r="A14" s="251">
        <v>7</v>
      </c>
      <c r="B14" s="235" t="s">
        <v>262</v>
      </c>
      <c r="C14" s="236" t="s">
        <v>130</v>
      </c>
      <c r="D14" s="247">
        <v>1460</v>
      </c>
      <c r="E14" s="302"/>
      <c r="F14" s="303">
        <f t="shared" si="0"/>
        <v>0</v>
      </c>
      <c r="G14" s="302"/>
      <c r="H14" s="303">
        <f t="shared" si="1"/>
        <v>0</v>
      </c>
      <c r="I14" s="303">
        <f t="shared" si="2"/>
        <v>0</v>
      </c>
      <c r="J14" s="303">
        <f t="shared" si="2"/>
        <v>0</v>
      </c>
    </row>
    <row r="15" spans="1:10" ht="31.2" x14ac:dyDescent="0.25">
      <c r="A15" s="251">
        <v>8</v>
      </c>
      <c r="B15" s="235" t="s">
        <v>263</v>
      </c>
      <c r="C15" s="236" t="s">
        <v>130</v>
      </c>
      <c r="D15" s="247">
        <v>1460</v>
      </c>
      <c r="E15" s="302"/>
      <c r="F15" s="303">
        <f t="shared" si="0"/>
        <v>0</v>
      </c>
      <c r="G15" s="302"/>
      <c r="H15" s="303">
        <f t="shared" si="1"/>
        <v>0</v>
      </c>
      <c r="I15" s="303">
        <f t="shared" si="2"/>
        <v>0</v>
      </c>
      <c r="J15" s="303">
        <f t="shared" si="2"/>
        <v>0</v>
      </c>
    </row>
    <row r="16" spans="1:10" ht="41.4" x14ac:dyDescent="0.25">
      <c r="A16" s="251">
        <v>9</v>
      </c>
      <c r="B16" s="235" t="s">
        <v>264</v>
      </c>
      <c r="C16" s="236" t="s">
        <v>130</v>
      </c>
      <c r="D16" s="247">
        <v>40</v>
      </c>
      <c r="E16" s="302"/>
      <c r="F16" s="303">
        <f t="shared" si="0"/>
        <v>0</v>
      </c>
      <c r="G16" s="302"/>
      <c r="H16" s="303">
        <f t="shared" si="1"/>
        <v>0</v>
      </c>
      <c r="I16" s="303">
        <f t="shared" si="2"/>
        <v>0</v>
      </c>
      <c r="J16" s="303">
        <f t="shared" si="2"/>
        <v>0</v>
      </c>
    </row>
    <row r="17" spans="1:10" ht="41.4" x14ac:dyDescent="0.25">
      <c r="A17" s="251">
        <v>10</v>
      </c>
      <c r="B17" s="235" t="s">
        <v>265</v>
      </c>
      <c r="C17" s="236" t="s">
        <v>130</v>
      </c>
      <c r="D17" s="247">
        <v>40</v>
      </c>
      <c r="E17" s="302"/>
      <c r="F17" s="303">
        <f t="shared" si="0"/>
        <v>0</v>
      </c>
      <c r="G17" s="302"/>
      <c r="H17" s="303">
        <f t="shared" si="1"/>
        <v>0</v>
      </c>
      <c r="I17" s="303">
        <f t="shared" si="2"/>
        <v>0</v>
      </c>
      <c r="J17" s="303">
        <f t="shared" si="2"/>
        <v>0</v>
      </c>
    </row>
    <row r="18" spans="1:10" ht="31.2" x14ac:dyDescent="0.25">
      <c r="A18" s="251">
        <v>11</v>
      </c>
      <c r="B18" s="235" t="s">
        <v>266</v>
      </c>
      <c r="C18" s="236" t="s">
        <v>130</v>
      </c>
      <c r="D18" s="247">
        <v>80</v>
      </c>
      <c r="E18" s="302"/>
      <c r="F18" s="303">
        <f t="shared" si="0"/>
        <v>0</v>
      </c>
      <c r="G18" s="302"/>
      <c r="H18" s="303">
        <f t="shared" si="1"/>
        <v>0</v>
      </c>
      <c r="I18" s="303">
        <f t="shared" si="2"/>
        <v>0</v>
      </c>
      <c r="J18" s="303">
        <f t="shared" si="2"/>
        <v>0</v>
      </c>
    </row>
    <row r="19" spans="1:10" ht="31.2" x14ac:dyDescent="0.25">
      <c r="A19" s="251">
        <v>12</v>
      </c>
      <c r="B19" s="235" t="s">
        <v>267</v>
      </c>
      <c r="C19" s="236" t="s">
        <v>130</v>
      </c>
      <c r="D19" s="247">
        <v>80</v>
      </c>
      <c r="E19" s="302"/>
      <c r="F19" s="303">
        <f t="shared" si="0"/>
        <v>0</v>
      </c>
      <c r="G19" s="302"/>
      <c r="H19" s="303">
        <f t="shared" si="1"/>
        <v>0</v>
      </c>
      <c r="I19" s="303">
        <f t="shared" si="2"/>
        <v>0</v>
      </c>
      <c r="J19" s="303">
        <f t="shared" si="2"/>
        <v>0</v>
      </c>
    </row>
    <row r="20" spans="1:10" ht="31.2" x14ac:dyDescent="0.25">
      <c r="A20" s="251">
        <v>13</v>
      </c>
      <c r="B20" s="235" t="s">
        <v>268</v>
      </c>
      <c r="C20" s="236" t="s">
        <v>130</v>
      </c>
      <c r="D20" s="247">
        <v>80</v>
      </c>
      <c r="E20" s="302"/>
      <c r="F20" s="303">
        <f t="shared" si="0"/>
        <v>0</v>
      </c>
      <c r="G20" s="302"/>
      <c r="H20" s="303">
        <f t="shared" si="1"/>
        <v>0</v>
      </c>
      <c r="I20" s="303">
        <f t="shared" si="2"/>
        <v>0</v>
      </c>
      <c r="J20" s="303">
        <f t="shared" si="2"/>
        <v>0</v>
      </c>
    </row>
    <row r="21" spans="1:10" ht="31.2" x14ac:dyDescent="0.25">
      <c r="A21" s="251">
        <v>14</v>
      </c>
      <c r="B21" s="235" t="s">
        <v>269</v>
      </c>
      <c r="C21" s="236" t="s">
        <v>130</v>
      </c>
      <c r="D21" s="247">
        <v>80</v>
      </c>
      <c r="E21" s="302"/>
      <c r="F21" s="303">
        <f t="shared" si="0"/>
        <v>0</v>
      </c>
      <c r="G21" s="302"/>
      <c r="H21" s="303">
        <f t="shared" si="1"/>
        <v>0</v>
      </c>
      <c r="I21" s="303">
        <f t="shared" si="2"/>
        <v>0</v>
      </c>
      <c r="J21" s="303">
        <f t="shared" si="2"/>
        <v>0</v>
      </c>
    </row>
    <row r="22" spans="1:10" ht="31.2" x14ac:dyDescent="0.25">
      <c r="A22" s="251">
        <v>15</v>
      </c>
      <c r="B22" s="235" t="s">
        <v>270</v>
      </c>
      <c r="C22" s="236" t="s">
        <v>130</v>
      </c>
      <c r="D22" s="247">
        <v>80</v>
      </c>
      <c r="E22" s="302"/>
      <c r="F22" s="303">
        <f t="shared" si="0"/>
        <v>0</v>
      </c>
      <c r="G22" s="302"/>
      <c r="H22" s="303">
        <f t="shared" si="1"/>
        <v>0</v>
      </c>
      <c r="I22" s="303">
        <f t="shared" si="2"/>
        <v>0</v>
      </c>
      <c r="J22" s="303">
        <f t="shared" si="2"/>
        <v>0</v>
      </c>
    </row>
    <row r="23" spans="1:10" ht="51.6" x14ac:dyDescent="0.25">
      <c r="A23" s="251">
        <v>16</v>
      </c>
      <c r="B23" s="235" t="s">
        <v>271</v>
      </c>
      <c r="C23" s="236" t="s">
        <v>130</v>
      </c>
      <c r="D23" s="247">
        <v>156</v>
      </c>
      <c r="E23" s="302"/>
      <c r="F23" s="303">
        <f t="shared" ref="F23" si="3">PRODUCT(D23*E23)</f>
        <v>0</v>
      </c>
      <c r="G23" s="302"/>
      <c r="H23" s="303">
        <f t="shared" ref="H23" si="4">PRODUCT(D23*G23)</f>
        <v>0</v>
      </c>
      <c r="I23" s="303">
        <f t="shared" ref="I23" si="5">SUM(E23,G23)</f>
        <v>0</v>
      </c>
      <c r="J23" s="303">
        <f t="shared" ref="J23" si="6">SUM(F23,H23)</f>
        <v>0</v>
      </c>
    </row>
    <row r="24" spans="1:10" x14ac:dyDescent="0.25">
      <c r="A24" s="251">
        <v>17</v>
      </c>
      <c r="B24" s="235" t="s">
        <v>170</v>
      </c>
      <c r="C24" s="236" t="s">
        <v>87</v>
      </c>
      <c r="D24" s="247">
        <v>274</v>
      </c>
      <c r="E24" s="302"/>
      <c r="F24" s="303">
        <f t="shared" si="0"/>
        <v>0</v>
      </c>
      <c r="G24" s="302"/>
      <c r="H24" s="303">
        <f t="shared" si="1"/>
        <v>0</v>
      </c>
      <c r="I24" s="303">
        <f t="shared" si="2"/>
        <v>0</v>
      </c>
      <c r="J24" s="303">
        <f t="shared" si="2"/>
        <v>0</v>
      </c>
    </row>
    <row r="25" spans="1:10" x14ac:dyDescent="0.25">
      <c r="A25" s="251">
        <v>18</v>
      </c>
      <c r="B25" s="235" t="s">
        <v>171</v>
      </c>
      <c r="C25" s="236" t="s">
        <v>87</v>
      </c>
      <c r="D25" s="247">
        <v>52</v>
      </c>
      <c r="E25" s="302"/>
      <c r="F25" s="303">
        <f t="shared" si="0"/>
        <v>0</v>
      </c>
      <c r="G25" s="302"/>
      <c r="H25" s="303">
        <f t="shared" si="1"/>
        <v>0</v>
      </c>
      <c r="I25" s="303">
        <f t="shared" si="2"/>
        <v>0</v>
      </c>
      <c r="J25" s="303">
        <f t="shared" si="2"/>
        <v>0</v>
      </c>
    </row>
    <row r="26" spans="1:10" ht="31.2" x14ac:dyDescent="0.25">
      <c r="A26" s="251">
        <v>19</v>
      </c>
      <c r="B26" s="235" t="s">
        <v>260</v>
      </c>
      <c r="C26" s="236" t="s">
        <v>130</v>
      </c>
      <c r="D26" s="247">
        <v>180</v>
      </c>
      <c r="E26" s="302"/>
      <c r="F26" s="303">
        <f t="shared" si="0"/>
        <v>0</v>
      </c>
      <c r="G26" s="302"/>
      <c r="H26" s="303">
        <f t="shared" si="1"/>
        <v>0</v>
      </c>
      <c r="I26" s="303">
        <f t="shared" si="2"/>
        <v>0</v>
      </c>
      <c r="J26" s="303">
        <f t="shared" si="2"/>
        <v>0</v>
      </c>
    </row>
    <row r="27" spans="1:10" x14ac:dyDescent="0.25">
      <c r="B27" s="235"/>
      <c r="C27" s="236"/>
      <c r="D27" s="247"/>
      <c r="E27" s="302"/>
      <c r="F27" s="303"/>
      <c r="G27" s="302"/>
      <c r="H27" s="303"/>
      <c r="I27" s="303"/>
      <c r="J27" s="303"/>
    </row>
    <row r="28" spans="1:10" ht="41.4" x14ac:dyDescent="0.25">
      <c r="A28" s="251">
        <v>20</v>
      </c>
      <c r="B28" s="235" t="s">
        <v>259</v>
      </c>
      <c r="C28" s="236" t="s">
        <v>87</v>
      </c>
      <c r="D28" s="247">
        <v>45</v>
      </c>
      <c r="E28" s="302"/>
      <c r="F28" s="303">
        <f t="shared" si="0"/>
        <v>0</v>
      </c>
      <c r="G28" s="302"/>
      <c r="H28" s="303">
        <f t="shared" si="1"/>
        <v>0</v>
      </c>
      <c r="I28" s="303">
        <f t="shared" si="2"/>
        <v>0</v>
      </c>
      <c r="J28" s="303">
        <f t="shared" si="2"/>
        <v>0</v>
      </c>
    </row>
    <row r="29" spans="1:10" ht="61.8" x14ac:dyDescent="0.25">
      <c r="A29" s="251">
        <v>21</v>
      </c>
      <c r="B29" s="235" t="s">
        <v>249</v>
      </c>
      <c r="C29" s="236" t="s">
        <v>87</v>
      </c>
      <c r="D29" s="247">
        <v>344</v>
      </c>
      <c r="E29" s="302"/>
      <c r="F29" s="303">
        <f t="shared" si="0"/>
        <v>0</v>
      </c>
      <c r="G29" s="302"/>
      <c r="H29" s="303">
        <f t="shared" si="1"/>
        <v>0</v>
      </c>
      <c r="I29" s="303">
        <f t="shared" si="2"/>
        <v>0</v>
      </c>
      <c r="J29" s="303">
        <f t="shared" si="2"/>
        <v>0</v>
      </c>
    </row>
    <row r="30" spans="1:10" ht="51.6" x14ac:dyDescent="0.25">
      <c r="A30" s="251">
        <v>22</v>
      </c>
      <c r="B30" s="235" t="s">
        <v>256</v>
      </c>
      <c r="C30" s="236" t="s">
        <v>130</v>
      </c>
      <c r="D30" s="247">
        <v>140</v>
      </c>
      <c r="E30" s="302"/>
      <c r="F30" s="303">
        <f t="shared" si="0"/>
        <v>0</v>
      </c>
      <c r="G30" s="302"/>
      <c r="H30" s="303">
        <f t="shared" si="1"/>
        <v>0</v>
      </c>
      <c r="I30" s="303">
        <f t="shared" si="2"/>
        <v>0</v>
      </c>
      <c r="J30" s="303">
        <f t="shared" si="2"/>
        <v>0</v>
      </c>
    </row>
    <row r="31" spans="1:10" x14ac:dyDescent="0.25">
      <c r="A31" s="251">
        <v>23</v>
      </c>
      <c r="B31" s="235" t="s">
        <v>248</v>
      </c>
      <c r="C31" s="236" t="s">
        <v>130</v>
      </c>
      <c r="D31" s="247">
        <v>695</v>
      </c>
      <c r="E31" s="302"/>
      <c r="F31" s="303">
        <f t="shared" si="0"/>
        <v>0</v>
      </c>
      <c r="G31" s="302"/>
      <c r="H31" s="303">
        <f t="shared" si="1"/>
        <v>0</v>
      </c>
      <c r="I31" s="303">
        <f t="shared" si="2"/>
        <v>0</v>
      </c>
      <c r="J31" s="303">
        <f t="shared" si="2"/>
        <v>0</v>
      </c>
    </row>
    <row r="32" spans="1:10" ht="21" x14ac:dyDescent="0.25">
      <c r="A32" s="251">
        <v>24</v>
      </c>
      <c r="B32" s="235" t="s">
        <v>172</v>
      </c>
      <c r="C32" s="236" t="s">
        <v>87</v>
      </c>
      <c r="D32" s="247">
        <v>390</v>
      </c>
      <c r="E32" s="302"/>
      <c r="F32" s="303">
        <f t="shared" si="0"/>
        <v>0</v>
      </c>
      <c r="G32" s="302"/>
      <c r="H32" s="303">
        <f t="shared" si="1"/>
        <v>0</v>
      </c>
      <c r="I32" s="303">
        <f t="shared" si="2"/>
        <v>0</v>
      </c>
      <c r="J32" s="303">
        <f t="shared" si="2"/>
        <v>0</v>
      </c>
    </row>
    <row r="33" spans="1:10" ht="31.2" x14ac:dyDescent="0.25">
      <c r="A33" s="251">
        <v>25</v>
      </c>
      <c r="B33" s="235" t="s">
        <v>278</v>
      </c>
      <c r="C33" s="236" t="s">
        <v>87</v>
      </c>
      <c r="D33" s="247">
        <v>1</v>
      </c>
      <c r="E33" s="302"/>
      <c r="F33" s="303">
        <f t="shared" si="0"/>
        <v>0</v>
      </c>
      <c r="G33" s="302"/>
      <c r="H33" s="303">
        <f t="shared" si="1"/>
        <v>0</v>
      </c>
      <c r="I33" s="303">
        <f t="shared" si="2"/>
        <v>0</v>
      </c>
      <c r="J33" s="303">
        <f t="shared" si="2"/>
        <v>0</v>
      </c>
    </row>
    <row r="34" spans="1:10" x14ac:dyDescent="0.25">
      <c r="B34" s="235" t="s">
        <v>119</v>
      </c>
      <c r="C34" s="236" t="s">
        <v>119</v>
      </c>
      <c r="D34" s="247"/>
      <c r="E34" s="302"/>
      <c r="F34" s="303"/>
      <c r="G34" s="302"/>
      <c r="H34" s="303"/>
      <c r="I34" s="303"/>
      <c r="J34" s="303"/>
    </row>
    <row r="35" spans="1:10" x14ac:dyDescent="0.25">
      <c r="A35" s="251">
        <v>26</v>
      </c>
      <c r="B35" s="235" t="s">
        <v>173</v>
      </c>
      <c r="C35" s="236" t="s">
        <v>87</v>
      </c>
      <c r="D35" s="247">
        <v>1</v>
      </c>
      <c r="E35" s="302"/>
      <c r="F35" s="303">
        <f t="shared" si="0"/>
        <v>0</v>
      </c>
      <c r="G35" s="302"/>
      <c r="H35" s="303">
        <f t="shared" si="1"/>
        <v>0</v>
      </c>
      <c r="I35" s="303">
        <f t="shared" si="2"/>
        <v>0</v>
      </c>
      <c r="J35" s="303">
        <f t="shared" si="2"/>
        <v>0</v>
      </c>
    </row>
    <row r="36" spans="1:10" x14ac:dyDescent="0.25">
      <c r="B36" s="241" t="s">
        <v>148</v>
      </c>
      <c r="C36" s="242" t="s">
        <v>119</v>
      </c>
      <c r="D36" s="243"/>
      <c r="E36" s="297"/>
      <c r="F36" s="298">
        <f>SUM(F5:F35)</f>
        <v>0</v>
      </c>
      <c r="G36" s="297"/>
      <c r="H36" s="298">
        <f>SUM(H5:H35)</f>
        <v>0</v>
      </c>
      <c r="I36" s="298"/>
      <c r="J36" s="298">
        <f>SUM(J5:J35)</f>
        <v>0</v>
      </c>
    </row>
    <row r="37" spans="1:10" x14ac:dyDescent="0.25">
      <c r="B37" s="235" t="s">
        <v>119</v>
      </c>
      <c r="C37" s="236" t="s">
        <v>119</v>
      </c>
      <c r="D37" s="247"/>
      <c r="E37" s="302"/>
      <c r="F37" s="303"/>
      <c r="G37" s="302"/>
      <c r="H37" s="303"/>
      <c r="I37" s="303"/>
      <c r="J37" s="303"/>
    </row>
    <row r="38" spans="1:10" x14ac:dyDescent="0.25">
      <c r="B38" s="235" t="s">
        <v>119</v>
      </c>
      <c r="C38" s="236" t="s">
        <v>119</v>
      </c>
      <c r="D38" s="247"/>
      <c r="E38" s="302"/>
      <c r="F38" s="303"/>
      <c r="G38" s="302"/>
      <c r="H38" s="303"/>
      <c r="I38" s="303"/>
      <c r="J38" s="303"/>
    </row>
    <row r="39" spans="1:10" x14ac:dyDescent="0.25">
      <c r="B39" s="235" t="s">
        <v>119</v>
      </c>
      <c r="C39" s="236" t="s">
        <v>119</v>
      </c>
      <c r="D39" s="247"/>
      <c r="E39" s="302"/>
      <c r="F39" s="303"/>
      <c r="G39" s="302"/>
      <c r="H39" s="303"/>
      <c r="I39" s="303"/>
      <c r="J39" s="303"/>
    </row>
    <row r="40" spans="1:10" ht="132" x14ac:dyDescent="0.25">
      <c r="B40" s="241" t="s">
        <v>174</v>
      </c>
      <c r="C40" s="242" t="s">
        <v>119</v>
      </c>
      <c r="D40" s="243"/>
      <c r="E40" s="297"/>
      <c r="F40" s="298"/>
      <c r="G40" s="297"/>
      <c r="H40" s="298"/>
      <c r="I40" s="298"/>
      <c r="J40" s="298"/>
    </row>
    <row r="41" spans="1:10" ht="26.4" x14ac:dyDescent="0.25">
      <c r="B41" s="244" t="s">
        <v>175</v>
      </c>
      <c r="C41" s="245" t="s">
        <v>119</v>
      </c>
      <c r="D41" s="246"/>
      <c r="E41" s="301"/>
      <c r="F41" s="300"/>
      <c r="G41" s="301"/>
      <c r="H41" s="300"/>
      <c r="I41" s="300"/>
      <c r="J41" s="300"/>
    </row>
    <row r="42" spans="1:10" ht="21" x14ac:dyDescent="0.25">
      <c r="A42" s="251">
        <v>27</v>
      </c>
      <c r="B42" s="235" t="s">
        <v>150</v>
      </c>
      <c r="C42" s="236" t="s">
        <v>151</v>
      </c>
      <c r="D42" s="247">
        <v>0.6</v>
      </c>
      <c r="E42" s="302"/>
      <c r="F42" s="303">
        <f>PRODUCT(D42*E42)</f>
        <v>0</v>
      </c>
      <c r="G42" s="302"/>
      <c r="H42" s="303">
        <f>PRODUCT(D42*G42)</f>
        <v>0</v>
      </c>
      <c r="I42" s="303">
        <f>SUM(E42,G42)</f>
        <v>0</v>
      </c>
      <c r="J42" s="303">
        <f>SUM(F42,H42)</f>
        <v>0</v>
      </c>
    </row>
    <row r="43" spans="1:10" ht="26.4" x14ac:dyDescent="0.25">
      <c r="B43" s="244" t="s">
        <v>176</v>
      </c>
      <c r="C43" s="245" t="s">
        <v>119</v>
      </c>
      <c r="D43" s="246"/>
      <c r="E43" s="301"/>
      <c r="F43" s="300"/>
      <c r="G43" s="301"/>
      <c r="H43" s="300"/>
      <c r="I43" s="303"/>
      <c r="J43" s="300"/>
    </row>
    <row r="44" spans="1:10" ht="61.8" x14ac:dyDescent="0.25">
      <c r="A44" s="251">
        <v>28</v>
      </c>
      <c r="B44" s="235" t="s">
        <v>195</v>
      </c>
      <c r="C44" s="236" t="s">
        <v>152</v>
      </c>
      <c r="D44" s="247">
        <v>52</v>
      </c>
      <c r="E44" s="302"/>
      <c r="F44" s="303">
        <f t="shared" ref="F44:F67" si="7">PRODUCT(D44*E44)</f>
        <v>0</v>
      </c>
      <c r="G44" s="302"/>
      <c r="H44" s="303">
        <f t="shared" ref="H44:H67" si="8">PRODUCT(D44*G44)</f>
        <v>0</v>
      </c>
      <c r="I44" s="303">
        <f t="shared" ref="I44:I67" si="9">SUM(E44,G44)</f>
        <v>0</v>
      </c>
      <c r="J44" s="303">
        <f t="shared" ref="J44:J67" si="10">SUM(F44,H44)</f>
        <v>0</v>
      </c>
    </row>
    <row r="45" spans="1:10" ht="26.4" x14ac:dyDescent="0.25">
      <c r="B45" s="244" t="s">
        <v>177</v>
      </c>
      <c r="C45" s="245" t="s">
        <v>119</v>
      </c>
      <c r="D45" s="246"/>
      <c r="E45" s="301"/>
      <c r="F45" s="300"/>
      <c r="G45" s="301"/>
      <c r="H45" s="300"/>
      <c r="I45" s="303"/>
      <c r="J45" s="300"/>
    </row>
    <row r="46" spans="1:10" x14ac:dyDescent="0.25">
      <c r="B46" s="244" t="s">
        <v>178</v>
      </c>
      <c r="C46" s="245" t="s">
        <v>119</v>
      </c>
      <c r="D46" s="246"/>
      <c r="E46" s="301"/>
      <c r="F46" s="300"/>
      <c r="G46" s="301"/>
      <c r="H46" s="300"/>
      <c r="I46" s="303"/>
      <c r="J46" s="300"/>
    </row>
    <row r="47" spans="1:10" ht="51.6" x14ac:dyDescent="0.25">
      <c r="A47" s="251">
        <v>29</v>
      </c>
      <c r="B47" s="235" t="s">
        <v>196</v>
      </c>
      <c r="C47" s="236" t="s">
        <v>130</v>
      </c>
      <c r="D47" s="247">
        <v>282</v>
      </c>
      <c r="E47" s="302"/>
      <c r="F47" s="303">
        <f t="shared" si="7"/>
        <v>0</v>
      </c>
      <c r="G47" s="302"/>
      <c r="H47" s="303">
        <f t="shared" si="8"/>
        <v>0</v>
      </c>
      <c r="I47" s="303">
        <f t="shared" si="9"/>
        <v>0</v>
      </c>
      <c r="J47" s="303">
        <f t="shared" si="10"/>
        <v>0</v>
      </c>
    </row>
    <row r="48" spans="1:10" ht="51.6" x14ac:dyDescent="0.25">
      <c r="A48" s="251">
        <v>30</v>
      </c>
      <c r="B48" s="235" t="s">
        <v>197</v>
      </c>
      <c r="C48" s="236" t="s">
        <v>130</v>
      </c>
      <c r="D48" s="247">
        <v>264</v>
      </c>
      <c r="E48" s="302"/>
      <c r="F48" s="303">
        <f t="shared" si="7"/>
        <v>0</v>
      </c>
      <c r="G48" s="302"/>
      <c r="H48" s="303">
        <f t="shared" si="8"/>
        <v>0</v>
      </c>
      <c r="I48" s="303">
        <f t="shared" si="9"/>
        <v>0</v>
      </c>
      <c r="J48" s="303">
        <f t="shared" si="10"/>
        <v>0</v>
      </c>
    </row>
    <row r="49" spans="1:10" ht="72" x14ac:dyDescent="0.25">
      <c r="A49" s="251">
        <v>31</v>
      </c>
      <c r="B49" s="235" t="s">
        <v>198</v>
      </c>
      <c r="C49" s="236" t="s">
        <v>130</v>
      </c>
      <c r="D49" s="247">
        <v>230</v>
      </c>
      <c r="E49" s="302"/>
      <c r="F49" s="303">
        <f t="shared" si="7"/>
        <v>0</v>
      </c>
      <c r="G49" s="302"/>
      <c r="H49" s="303">
        <f t="shared" si="8"/>
        <v>0</v>
      </c>
      <c r="I49" s="303">
        <f t="shared" si="9"/>
        <v>0</v>
      </c>
      <c r="J49" s="303">
        <f t="shared" si="10"/>
        <v>0</v>
      </c>
    </row>
    <row r="50" spans="1:10" ht="31.2" x14ac:dyDescent="0.25">
      <c r="A50" s="251">
        <v>32</v>
      </c>
      <c r="B50" s="235" t="s">
        <v>179</v>
      </c>
      <c r="C50" s="236" t="s">
        <v>130</v>
      </c>
      <c r="D50" s="247">
        <v>264</v>
      </c>
      <c r="E50" s="302"/>
      <c r="F50" s="303">
        <f t="shared" si="7"/>
        <v>0</v>
      </c>
      <c r="G50" s="302"/>
      <c r="H50" s="303">
        <f t="shared" si="8"/>
        <v>0</v>
      </c>
      <c r="I50" s="303">
        <f t="shared" si="9"/>
        <v>0</v>
      </c>
      <c r="J50" s="303">
        <f t="shared" si="10"/>
        <v>0</v>
      </c>
    </row>
    <row r="51" spans="1:10" ht="51.6" x14ac:dyDescent="0.25">
      <c r="A51" s="251">
        <v>33</v>
      </c>
      <c r="B51" s="235" t="s">
        <v>253</v>
      </c>
      <c r="C51" s="236" t="s">
        <v>130</v>
      </c>
      <c r="D51" s="247">
        <v>230</v>
      </c>
      <c r="E51" s="302"/>
      <c r="F51" s="303">
        <f t="shared" si="7"/>
        <v>0</v>
      </c>
      <c r="G51" s="302"/>
      <c r="H51" s="303">
        <f t="shared" si="8"/>
        <v>0</v>
      </c>
      <c r="I51" s="303">
        <f t="shared" si="9"/>
        <v>0</v>
      </c>
      <c r="J51" s="303">
        <f t="shared" si="10"/>
        <v>0</v>
      </c>
    </row>
    <row r="52" spans="1:10" ht="51.6" x14ac:dyDescent="0.25">
      <c r="A52" s="251">
        <v>34</v>
      </c>
      <c r="B52" s="235" t="s">
        <v>257</v>
      </c>
      <c r="C52" s="236" t="s">
        <v>130</v>
      </c>
      <c r="D52" s="247">
        <v>200</v>
      </c>
      <c r="E52" s="302"/>
      <c r="F52" s="303">
        <f t="shared" si="7"/>
        <v>0</v>
      </c>
      <c r="G52" s="302"/>
      <c r="H52" s="303">
        <f t="shared" si="8"/>
        <v>0</v>
      </c>
      <c r="I52" s="303">
        <f t="shared" si="9"/>
        <v>0</v>
      </c>
      <c r="J52" s="303">
        <f t="shared" si="10"/>
        <v>0</v>
      </c>
    </row>
    <row r="53" spans="1:10" x14ac:dyDescent="0.25">
      <c r="B53" s="235" t="s">
        <v>119</v>
      </c>
      <c r="C53" s="236" t="s">
        <v>119</v>
      </c>
      <c r="D53" s="247"/>
      <c r="E53" s="302"/>
      <c r="F53" s="303"/>
      <c r="G53" s="302"/>
      <c r="H53" s="303"/>
      <c r="I53" s="303"/>
      <c r="J53" s="303"/>
    </row>
    <row r="54" spans="1:10" x14ac:dyDescent="0.25">
      <c r="B54" s="244" t="s">
        <v>180</v>
      </c>
      <c r="C54" s="245" t="s">
        <v>119</v>
      </c>
      <c r="D54" s="246"/>
      <c r="E54" s="301"/>
      <c r="F54" s="300"/>
      <c r="G54" s="301"/>
      <c r="H54" s="300"/>
      <c r="I54" s="303"/>
      <c r="J54" s="300"/>
    </row>
    <row r="55" spans="1:10" ht="31.2" x14ac:dyDescent="0.25">
      <c r="A55" s="251">
        <v>35</v>
      </c>
      <c r="B55" s="235" t="s">
        <v>250</v>
      </c>
      <c r="C55" s="236" t="s">
        <v>152</v>
      </c>
      <c r="D55" s="247">
        <v>44</v>
      </c>
      <c r="E55" s="302"/>
      <c r="F55" s="303">
        <f t="shared" si="7"/>
        <v>0</v>
      </c>
      <c r="G55" s="302"/>
      <c r="H55" s="303">
        <f t="shared" si="8"/>
        <v>0</v>
      </c>
      <c r="I55" s="303">
        <f t="shared" si="9"/>
        <v>0</v>
      </c>
      <c r="J55" s="303">
        <f t="shared" si="10"/>
        <v>0</v>
      </c>
    </row>
    <row r="56" spans="1:10" x14ac:dyDescent="0.25">
      <c r="B56" s="235"/>
      <c r="C56" s="236"/>
      <c r="D56" s="247"/>
      <c r="E56" s="302"/>
      <c r="F56" s="303"/>
      <c r="G56" s="302"/>
      <c r="H56" s="303"/>
      <c r="I56" s="303"/>
      <c r="J56" s="303"/>
    </row>
    <row r="57" spans="1:10" ht="26.4" x14ac:dyDescent="0.25">
      <c r="B57" s="244" t="s">
        <v>181</v>
      </c>
      <c r="C57" s="245" t="s">
        <v>119</v>
      </c>
      <c r="D57" s="246"/>
      <c r="E57" s="301"/>
      <c r="F57" s="300"/>
      <c r="G57" s="301"/>
      <c r="H57" s="300"/>
      <c r="I57" s="303"/>
      <c r="J57" s="300"/>
    </row>
    <row r="58" spans="1:10" ht="31.2" x14ac:dyDescent="0.25">
      <c r="A58" s="251">
        <v>36</v>
      </c>
      <c r="B58" s="235" t="s">
        <v>182</v>
      </c>
      <c r="C58" s="236" t="s">
        <v>87</v>
      </c>
      <c r="D58" s="247">
        <v>23</v>
      </c>
      <c r="E58" s="302"/>
      <c r="F58" s="303">
        <f t="shared" si="7"/>
        <v>0</v>
      </c>
      <c r="G58" s="302"/>
      <c r="H58" s="303">
        <f t="shared" si="8"/>
        <v>0</v>
      </c>
      <c r="I58" s="303">
        <f t="shared" si="9"/>
        <v>0</v>
      </c>
      <c r="J58" s="303">
        <f t="shared" si="10"/>
        <v>0</v>
      </c>
    </row>
    <row r="59" spans="1:10" ht="41.4" x14ac:dyDescent="0.25">
      <c r="A59" s="251">
        <v>37</v>
      </c>
      <c r="B59" s="235" t="s">
        <v>183</v>
      </c>
      <c r="C59" s="236" t="s">
        <v>87</v>
      </c>
      <c r="D59" s="247">
        <v>23</v>
      </c>
      <c r="E59" s="302"/>
      <c r="F59" s="303">
        <f t="shared" si="7"/>
        <v>0</v>
      </c>
      <c r="G59" s="302"/>
      <c r="H59" s="303">
        <f t="shared" si="8"/>
        <v>0</v>
      </c>
      <c r="I59" s="303">
        <f t="shared" si="9"/>
        <v>0</v>
      </c>
      <c r="J59" s="303">
        <f t="shared" si="10"/>
        <v>0</v>
      </c>
    </row>
    <row r="60" spans="1:10" ht="41.4" x14ac:dyDescent="0.25">
      <c r="A60" s="251">
        <v>38</v>
      </c>
      <c r="B60" s="235" t="s">
        <v>184</v>
      </c>
      <c r="C60" s="236" t="s">
        <v>87</v>
      </c>
      <c r="D60" s="247">
        <v>23</v>
      </c>
      <c r="E60" s="302"/>
      <c r="F60" s="303">
        <f t="shared" si="7"/>
        <v>0</v>
      </c>
      <c r="G60" s="302"/>
      <c r="H60" s="303">
        <f t="shared" si="8"/>
        <v>0</v>
      </c>
      <c r="I60" s="303">
        <f t="shared" si="9"/>
        <v>0</v>
      </c>
      <c r="J60" s="303">
        <f t="shared" si="10"/>
        <v>0</v>
      </c>
    </row>
    <row r="61" spans="1:10" ht="112.8" x14ac:dyDescent="0.25">
      <c r="A61" s="251">
        <v>39</v>
      </c>
      <c r="B61" s="235" t="s">
        <v>258</v>
      </c>
      <c r="C61" s="236" t="s">
        <v>87</v>
      </c>
      <c r="D61" s="247">
        <v>22</v>
      </c>
      <c r="E61" s="302"/>
      <c r="F61" s="303">
        <f t="shared" si="7"/>
        <v>0</v>
      </c>
      <c r="G61" s="302"/>
      <c r="H61" s="303">
        <f t="shared" si="8"/>
        <v>0</v>
      </c>
      <c r="I61" s="303">
        <f t="shared" si="9"/>
        <v>0</v>
      </c>
      <c r="J61" s="303">
        <f t="shared" si="10"/>
        <v>0</v>
      </c>
    </row>
    <row r="62" spans="1:10" x14ac:dyDescent="0.25">
      <c r="B62" s="235" t="s">
        <v>119</v>
      </c>
      <c r="C62" s="236" t="s">
        <v>119</v>
      </c>
      <c r="D62" s="247"/>
      <c r="E62" s="302"/>
      <c r="F62" s="303"/>
      <c r="G62" s="302"/>
      <c r="H62" s="303"/>
      <c r="I62" s="303"/>
      <c r="J62" s="303"/>
    </row>
    <row r="63" spans="1:10" ht="51.6" x14ac:dyDescent="0.25">
      <c r="A63" s="251">
        <v>40</v>
      </c>
      <c r="B63" s="235" t="s">
        <v>203</v>
      </c>
      <c r="C63" s="236" t="s">
        <v>161</v>
      </c>
      <c r="D63" s="247">
        <v>506</v>
      </c>
      <c r="E63" s="302"/>
      <c r="F63" s="303">
        <f t="shared" si="7"/>
        <v>0</v>
      </c>
      <c r="G63" s="302"/>
      <c r="H63" s="303">
        <f t="shared" si="8"/>
        <v>0</v>
      </c>
      <c r="I63" s="303">
        <f t="shared" si="9"/>
        <v>0</v>
      </c>
      <c r="J63" s="303">
        <f t="shared" si="10"/>
        <v>0</v>
      </c>
    </row>
    <row r="64" spans="1:10" x14ac:dyDescent="0.25">
      <c r="B64" s="244" t="s">
        <v>185</v>
      </c>
      <c r="C64" s="245" t="s">
        <v>119</v>
      </c>
      <c r="D64" s="246"/>
      <c r="E64" s="301"/>
      <c r="F64" s="300"/>
      <c r="G64" s="301"/>
      <c r="H64" s="300"/>
      <c r="I64" s="303"/>
      <c r="J64" s="300"/>
    </row>
    <row r="65" spans="1:10" x14ac:dyDescent="0.25">
      <c r="A65" s="251">
        <v>41</v>
      </c>
      <c r="B65" s="235" t="s">
        <v>186</v>
      </c>
      <c r="C65" s="236" t="s">
        <v>152</v>
      </c>
      <c r="D65" s="247">
        <v>316</v>
      </c>
      <c r="E65" s="302"/>
      <c r="F65" s="303">
        <f t="shared" si="7"/>
        <v>0</v>
      </c>
      <c r="G65" s="302"/>
      <c r="H65" s="303">
        <f t="shared" si="8"/>
        <v>0</v>
      </c>
      <c r="I65" s="303">
        <f t="shared" si="9"/>
        <v>0</v>
      </c>
      <c r="J65" s="303">
        <f t="shared" si="10"/>
        <v>0</v>
      </c>
    </row>
    <row r="66" spans="1:10" x14ac:dyDescent="0.25">
      <c r="B66" s="235"/>
      <c r="C66" s="236"/>
      <c r="D66" s="247"/>
      <c r="E66" s="302"/>
      <c r="F66" s="303"/>
      <c r="G66" s="302"/>
      <c r="H66" s="303"/>
      <c r="I66" s="303"/>
      <c r="J66" s="303"/>
    </row>
    <row r="67" spans="1:10" x14ac:dyDescent="0.25">
      <c r="A67" s="251">
        <v>42</v>
      </c>
      <c r="B67" s="235" t="s">
        <v>187</v>
      </c>
      <c r="C67" s="236" t="s">
        <v>87</v>
      </c>
      <c r="D67" s="247">
        <v>1</v>
      </c>
      <c r="E67" s="302"/>
      <c r="F67" s="303">
        <f t="shared" si="7"/>
        <v>0</v>
      </c>
      <c r="G67" s="302"/>
      <c r="H67" s="303">
        <f t="shared" si="8"/>
        <v>0</v>
      </c>
      <c r="I67" s="303">
        <f t="shared" si="9"/>
        <v>0</v>
      </c>
      <c r="J67" s="303">
        <f t="shared" si="10"/>
        <v>0</v>
      </c>
    </row>
    <row r="68" spans="1:10" x14ac:dyDescent="0.25">
      <c r="B68" s="241" t="s">
        <v>164</v>
      </c>
      <c r="C68" s="242" t="s">
        <v>119</v>
      </c>
      <c r="D68" s="243"/>
      <c r="E68" s="298"/>
      <c r="F68" s="298">
        <f>SUM(F42:F67)</f>
        <v>0</v>
      </c>
      <c r="G68" s="298"/>
      <c r="H68" s="298">
        <f>SUM(H42:H67)</f>
        <v>0</v>
      </c>
      <c r="I68" s="298"/>
      <c r="J68" s="298">
        <f>SUM(J42:J67)</f>
        <v>0</v>
      </c>
    </row>
    <row r="69" spans="1:10" x14ac:dyDescent="0.25">
      <c r="B69" s="235" t="s">
        <v>119</v>
      </c>
      <c r="C69" s="236" t="s">
        <v>119</v>
      </c>
      <c r="D69" s="247"/>
      <c r="E69" s="303"/>
      <c r="F69" s="303"/>
      <c r="G69" s="303"/>
      <c r="H69" s="303"/>
      <c r="I69" s="303"/>
      <c r="J69" s="303"/>
    </row>
    <row r="70" spans="1:10" ht="14.4" x14ac:dyDescent="0.3">
      <c r="B70" s="248" t="s">
        <v>188</v>
      </c>
      <c r="C70" s="249"/>
      <c r="D70" s="250"/>
      <c r="E70" s="304"/>
      <c r="F70" s="304"/>
      <c r="G70" s="304"/>
      <c r="H70" s="304"/>
      <c r="I70" s="304"/>
      <c r="J70" s="305">
        <f>SUM(J36,J68)</f>
        <v>0</v>
      </c>
    </row>
  </sheetData>
  <sheetProtection password="CCDF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28</vt:i4>
      </vt:variant>
    </vt:vector>
  </HeadingPairs>
  <TitlesOfParts>
    <vt:vector size="35" baseType="lpstr">
      <vt:lpstr>Stavba</vt:lpstr>
      <vt:lpstr>SO 601 202004 KL</vt:lpstr>
      <vt:lpstr>SO 601 202004 Rek</vt:lpstr>
      <vt:lpstr>SO 601 202004 Pol</vt:lpstr>
      <vt:lpstr>SO 602 202004 KL</vt:lpstr>
      <vt:lpstr>SO 602 202004 Rek</vt:lpstr>
      <vt:lpstr>SO 602 202004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601 202004 Rek'!Názvy_tisku</vt:lpstr>
      <vt:lpstr>'SO 602 202004 Rek'!Názvy_tisku</vt:lpstr>
      <vt:lpstr>Stavba!Objednatel</vt:lpstr>
      <vt:lpstr>Stavba!Objekt</vt:lpstr>
      <vt:lpstr>'SO 601 202004 KL'!Oblast_tisku</vt:lpstr>
      <vt:lpstr>'SO 601 202004 Rek'!Oblast_tisku</vt:lpstr>
      <vt:lpstr>'SO 602 202004 KL'!Oblast_tisku</vt:lpstr>
      <vt:lpstr>'SO 602 202004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Vlasta</cp:lastModifiedBy>
  <cp:lastPrinted>2020-04-29T18:21:27Z</cp:lastPrinted>
  <dcterms:created xsi:type="dcterms:W3CDTF">2020-04-20T19:14:21Z</dcterms:created>
  <dcterms:modified xsi:type="dcterms:W3CDTF">2020-05-05T16:21:47Z</dcterms:modified>
</cp:coreProperties>
</file>